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425\24-25 Allocations Charts\"/>
    </mc:Choice>
  </mc:AlternateContent>
  <xr:revisionPtr revIDLastSave="0" documentId="13_ncr:1_{8D0BA6B8-FD93-433E-8E9F-B5A92E351F1D}" xr6:coauthVersionLast="47" xr6:coauthVersionMax="47" xr10:uidLastSave="{00000000-0000-0000-0000-000000000000}"/>
  <bookViews>
    <workbookView xWindow="-120" yWindow="-120" windowWidth="29040" windowHeight="15720" firstSheet="1" activeTab="1" xr2:uid="{7AB00F81-F108-42E5-82E4-3DFE41624BB3}"/>
  </bookViews>
  <sheets>
    <sheet name="Master" sheetId="14" state="hidden" r:id="rId1"/>
    <sheet name="District Data" sheetId="15" r:id="rId2"/>
    <sheet name="Preliminary Allocations" sheetId="18" r:id="rId3"/>
    <sheet name="Helpful Links" sheetId="19" r:id="rId4"/>
  </sheets>
  <definedNames>
    <definedName name="District">FinalAllocation[LEA/District]</definedName>
    <definedName name="Districts">FinalAllocation[LEA/District]</definedName>
    <definedName name="FY">#REF!</definedName>
    <definedName name="LEA">#REF!</definedName>
    <definedName name="_xlnm.Print_Area" localSheetId="2">'Preliminary Allocations'!$A$1:$H$36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4" l="1"/>
  <c r="S2" i="14"/>
  <c r="P2" i="14"/>
  <c r="M2" i="14"/>
  <c r="J2" i="14"/>
  <c r="G2" i="14"/>
  <c r="F2" i="14"/>
  <c r="K266" i="14"/>
  <c r="B10" i="15" l="1" a="1"/>
  <c r="B10" i="15" s="1"/>
  <c r="B3" i="15" a="1"/>
  <c r="B3" i="15" s="1"/>
  <c r="B4" i="15" a="1"/>
  <c r="B4" i="15" s="1"/>
  <c r="B5" i="15" a="1"/>
  <c r="B5" i="15" s="1"/>
  <c r="B6" i="15" a="1"/>
  <c r="B6" i="15" s="1"/>
  <c r="B7" i="15" a="1"/>
  <c r="B7" i="15" s="1"/>
  <c r="B8" i="15" a="1"/>
  <c r="B8" i="15" s="1"/>
  <c r="B9" i="15" a="1"/>
  <c r="B9" i="15" s="1"/>
  <c r="B11" i="15" a="1"/>
  <c r="B11" i="15" s="1"/>
  <c r="C18" i="18" s="1"/>
  <c r="B12" i="15" a="1"/>
  <c r="B12" i="15" s="1"/>
  <c r="C19" i="18" s="1"/>
  <c r="B13" i="15" a="1"/>
  <c r="B13" i="15" s="1"/>
  <c r="B14" i="15" a="1"/>
  <c r="B14" i="15" s="1"/>
  <c r="C23" i="18" s="1"/>
  <c r="B15" i="15" a="1"/>
  <c r="B15" i="15" s="1"/>
  <c r="C24" i="18" s="1"/>
  <c r="B16" i="15" a="1"/>
  <c r="B16" i="15" s="1"/>
  <c r="B17" i="15" a="1"/>
  <c r="B17" i="15" s="1"/>
  <c r="C28" i="18" s="1"/>
  <c r="B18" i="15" a="1"/>
  <c r="B18" i="15" s="1"/>
  <c r="C29" i="18" s="1"/>
  <c r="B19" i="15" a="1"/>
  <c r="B19" i="15" s="1"/>
  <c r="C30" i="18" s="1"/>
  <c r="B20" i="15" a="1"/>
  <c r="B20" i="15" s="1"/>
  <c r="C33" i="18" s="1"/>
  <c r="B21" i="15" a="1"/>
  <c r="B21" i="15" s="1"/>
  <c r="C34" i="18" s="1"/>
  <c r="B22" i="15" a="1"/>
  <c r="B22" i="15" s="1"/>
  <c r="C35" i="18" s="1"/>
  <c r="B23" i="15" a="1"/>
  <c r="B23" i="15" s="1"/>
  <c r="L266" i="14"/>
  <c r="N266" i="14"/>
  <c r="O266" i="14"/>
  <c r="Q266" i="14"/>
  <c r="R266" i="14"/>
  <c r="T266" i="14"/>
  <c r="U266" i="14"/>
  <c r="V3" i="14"/>
  <c r="V4" i="14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85" i="14"/>
  <c r="V186" i="14"/>
  <c r="V187" i="14"/>
  <c r="V188" i="14"/>
  <c r="V189" i="14"/>
  <c r="V190" i="14"/>
  <c r="V191" i="14"/>
  <c r="V192" i="14"/>
  <c r="V193" i="14"/>
  <c r="V194" i="14"/>
  <c r="V195" i="14"/>
  <c r="V196" i="14"/>
  <c r="V197" i="14"/>
  <c r="V198" i="14"/>
  <c r="V199" i="14"/>
  <c r="V200" i="14"/>
  <c r="V201" i="14"/>
  <c r="V202" i="14"/>
  <c r="V203" i="14"/>
  <c r="V204" i="14"/>
  <c r="V205" i="14"/>
  <c r="V206" i="14"/>
  <c r="V207" i="14"/>
  <c r="V208" i="14"/>
  <c r="V209" i="14"/>
  <c r="V210" i="14"/>
  <c r="V211" i="14"/>
  <c r="V212" i="14"/>
  <c r="V213" i="14"/>
  <c r="V214" i="14"/>
  <c r="V215" i="14"/>
  <c r="V216" i="14"/>
  <c r="V217" i="14"/>
  <c r="V218" i="14"/>
  <c r="V219" i="14"/>
  <c r="V220" i="14"/>
  <c r="V221" i="14"/>
  <c r="V222" i="14"/>
  <c r="V223" i="14"/>
  <c r="V224" i="14"/>
  <c r="V225" i="14"/>
  <c r="V226" i="14"/>
  <c r="V227" i="14"/>
  <c r="V228" i="14"/>
  <c r="V229" i="14"/>
  <c r="V230" i="14"/>
  <c r="V231" i="14"/>
  <c r="V232" i="14"/>
  <c r="V233" i="14"/>
  <c r="V234" i="14"/>
  <c r="V235" i="14"/>
  <c r="V236" i="14"/>
  <c r="V237" i="14"/>
  <c r="V238" i="14"/>
  <c r="V239" i="14"/>
  <c r="V240" i="14"/>
  <c r="V241" i="14"/>
  <c r="V242" i="14"/>
  <c r="V243" i="14"/>
  <c r="V244" i="14"/>
  <c r="V245" i="14"/>
  <c r="V246" i="14"/>
  <c r="V247" i="14"/>
  <c r="V248" i="14"/>
  <c r="V249" i="14"/>
  <c r="V250" i="14"/>
  <c r="V251" i="14"/>
  <c r="V252" i="14"/>
  <c r="V253" i="14"/>
  <c r="V254" i="14"/>
  <c r="V255" i="14"/>
  <c r="V256" i="14"/>
  <c r="V257" i="14"/>
  <c r="V258" i="14"/>
  <c r="V259" i="14"/>
  <c r="V260" i="14"/>
  <c r="V261" i="14"/>
  <c r="V262" i="14"/>
  <c r="V263" i="14"/>
  <c r="V264" i="14"/>
  <c r="V265" i="14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60" i="14"/>
  <c r="S61" i="14"/>
  <c r="S62" i="14"/>
  <c r="S63" i="14"/>
  <c r="S64" i="14"/>
  <c r="S65" i="14"/>
  <c r="S66" i="14"/>
  <c r="S67" i="14"/>
  <c r="S68" i="14"/>
  <c r="S69" i="14"/>
  <c r="S70" i="14"/>
  <c r="S71" i="14"/>
  <c r="S72" i="14"/>
  <c r="S73" i="14"/>
  <c r="S74" i="14"/>
  <c r="S75" i="14"/>
  <c r="S76" i="14"/>
  <c r="S77" i="14"/>
  <c r="S78" i="14"/>
  <c r="S79" i="14"/>
  <c r="S80" i="14"/>
  <c r="S81" i="14"/>
  <c r="S82" i="14"/>
  <c r="S83" i="14"/>
  <c r="S84" i="14"/>
  <c r="S85" i="14"/>
  <c r="S86" i="14"/>
  <c r="S87" i="14"/>
  <c r="S88" i="14"/>
  <c r="S89" i="14"/>
  <c r="S90" i="14"/>
  <c r="S91" i="14"/>
  <c r="S92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109" i="14"/>
  <c r="S110" i="14"/>
  <c r="S111" i="14"/>
  <c r="S112" i="14"/>
  <c r="S113" i="14"/>
  <c r="S114" i="14"/>
  <c r="S115" i="14"/>
  <c r="S116" i="14"/>
  <c r="S117" i="14"/>
  <c r="S118" i="14"/>
  <c r="S119" i="14"/>
  <c r="S120" i="14"/>
  <c r="S121" i="14"/>
  <c r="S122" i="14"/>
  <c r="S123" i="14"/>
  <c r="S124" i="14"/>
  <c r="S125" i="14"/>
  <c r="S126" i="14"/>
  <c r="S127" i="14"/>
  <c r="S128" i="14"/>
  <c r="S129" i="14"/>
  <c r="S130" i="14"/>
  <c r="S131" i="14"/>
  <c r="S132" i="14"/>
  <c r="S133" i="14"/>
  <c r="S134" i="14"/>
  <c r="S135" i="14"/>
  <c r="S136" i="14"/>
  <c r="S137" i="14"/>
  <c r="S138" i="14"/>
  <c r="S139" i="14"/>
  <c r="S140" i="14"/>
  <c r="S141" i="14"/>
  <c r="S142" i="14"/>
  <c r="S143" i="14"/>
  <c r="S144" i="14"/>
  <c r="S145" i="14"/>
  <c r="S146" i="14"/>
  <c r="S147" i="14"/>
  <c r="S148" i="14"/>
  <c r="S149" i="14"/>
  <c r="S150" i="14"/>
  <c r="S151" i="14"/>
  <c r="S152" i="14"/>
  <c r="S153" i="14"/>
  <c r="S154" i="14"/>
  <c r="S155" i="14"/>
  <c r="S156" i="14"/>
  <c r="S157" i="14"/>
  <c r="S158" i="14"/>
  <c r="S159" i="14"/>
  <c r="S160" i="14"/>
  <c r="S161" i="14"/>
  <c r="S162" i="14"/>
  <c r="S163" i="14"/>
  <c r="S164" i="14"/>
  <c r="S165" i="14"/>
  <c r="S166" i="14"/>
  <c r="S167" i="14"/>
  <c r="S168" i="14"/>
  <c r="S169" i="14"/>
  <c r="S170" i="14"/>
  <c r="S171" i="14"/>
  <c r="S172" i="14"/>
  <c r="S173" i="14"/>
  <c r="S174" i="14"/>
  <c r="S175" i="14"/>
  <c r="S176" i="14"/>
  <c r="S177" i="14"/>
  <c r="S178" i="14"/>
  <c r="S179" i="14"/>
  <c r="S180" i="14"/>
  <c r="S181" i="14"/>
  <c r="S182" i="14"/>
  <c r="S183" i="14"/>
  <c r="S184" i="14"/>
  <c r="S185" i="14"/>
  <c r="S186" i="14"/>
  <c r="S187" i="14"/>
  <c r="S188" i="14"/>
  <c r="S189" i="14"/>
  <c r="S190" i="14"/>
  <c r="S191" i="14"/>
  <c r="S192" i="14"/>
  <c r="S193" i="14"/>
  <c r="S194" i="14"/>
  <c r="S195" i="14"/>
  <c r="S196" i="14"/>
  <c r="S197" i="14"/>
  <c r="S198" i="14"/>
  <c r="S199" i="14"/>
  <c r="S200" i="14"/>
  <c r="S201" i="14"/>
  <c r="S202" i="14"/>
  <c r="S203" i="14"/>
  <c r="S204" i="14"/>
  <c r="S205" i="14"/>
  <c r="S206" i="14"/>
  <c r="S207" i="14"/>
  <c r="S208" i="14"/>
  <c r="S209" i="14"/>
  <c r="S210" i="14"/>
  <c r="S211" i="14"/>
  <c r="S212" i="14"/>
  <c r="S213" i="14"/>
  <c r="S214" i="14"/>
  <c r="S215" i="14"/>
  <c r="S216" i="14"/>
  <c r="S217" i="14"/>
  <c r="S218" i="14"/>
  <c r="S219" i="14"/>
  <c r="S220" i="14"/>
  <c r="S221" i="14"/>
  <c r="S222" i="14"/>
  <c r="S223" i="14"/>
  <c r="S224" i="14"/>
  <c r="S225" i="14"/>
  <c r="S226" i="14"/>
  <c r="S227" i="14"/>
  <c r="S228" i="14"/>
  <c r="S229" i="14"/>
  <c r="S230" i="14"/>
  <c r="S231" i="14"/>
  <c r="S232" i="14"/>
  <c r="S233" i="14"/>
  <c r="S234" i="14"/>
  <c r="S235" i="14"/>
  <c r="S236" i="14"/>
  <c r="S237" i="14"/>
  <c r="S238" i="14"/>
  <c r="S239" i="14"/>
  <c r="S240" i="14"/>
  <c r="S241" i="14"/>
  <c r="S242" i="14"/>
  <c r="S243" i="14"/>
  <c r="S244" i="14"/>
  <c r="S245" i="14"/>
  <c r="S246" i="14"/>
  <c r="S247" i="14"/>
  <c r="S248" i="14"/>
  <c r="S249" i="14"/>
  <c r="S250" i="14"/>
  <c r="S251" i="14"/>
  <c r="S252" i="14"/>
  <c r="S253" i="14"/>
  <c r="S254" i="14"/>
  <c r="S255" i="14"/>
  <c r="S256" i="14"/>
  <c r="S257" i="14"/>
  <c r="S258" i="14"/>
  <c r="S259" i="14"/>
  <c r="S260" i="14"/>
  <c r="S261" i="14"/>
  <c r="S262" i="14"/>
  <c r="S263" i="14"/>
  <c r="S264" i="14"/>
  <c r="S265" i="14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259" i="14"/>
  <c r="P260" i="14"/>
  <c r="P261" i="14"/>
  <c r="P262" i="14"/>
  <c r="P263" i="14"/>
  <c r="P264" i="14"/>
  <c r="P265" i="14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160" i="14"/>
  <c r="M161" i="14"/>
  <c r="M162" i="14"/>
  <c r="M163" i="14"/>
  <c r="M164" i="14"/>
  <c r="M165" i="14"/>
  <c r="M166" i="14"/>
  <c r="M167" i="14"/>
  <c r="M168" i="14"/>
  <c r="M169" i="14"/>
  <c r="M170" i="14"/>
  <c r="M171" i="14"/>
  <c r="M172" i="14"/>
  <c r="M173" i="14"/>
  <c r="M174" i="14"/>
  <c r="M175" i="14"/>
  <c r="M176" i="14"/>
  <c r="M177" i="14"/>
  <c r="M178" i="14"/>
  <c r="M179" i="14"/>
  <c r="M180" i="14"/>
  <c r="M181" i="14"/>
  <c r="M182" i="14"/>
  <c r="M183" i="14"/>
  <c r="M184" i="14"/>
  <c r="M185" i="14"/>
  <c r="M186" i="14"/>
  <c r="M187" i="14"/>
  <c r="M188" i="14"/>
  <c r="M189" i="14"/>
  <c r="M190" i="14"/>
  <c r="M191" i="14"/>
  <c r="M192" i="14"/>
  <c r="M193" i="14"/>
  <c r="M194" i="14"/>
  <c r="M195" i="14"/>
  <c r="M196" i="14"/>
  <c r="M197" i="14"/>
  <c r="M198" i="14"/>
  <c r="M199" i="14"/>
  <c r="M200" i="14"/>
  <c r="M201" i="14"/>
  <c r="M202" i="14"/>
  <c r="M203" i="14"/>
  <c r="M204" i="14"/>
  <c r="M205" i="14"/>
  <c r="M206" i="14"/>
  <c r="M207" i="14"/>
  <c r="M208" i="14"/>
  <c r="M209" i="14"/>
  <c r="M210" i="14"/>
  <c r="M211" i="14"/>
  <c r="M212" i="14"/>
  <c r="M213" i="14"/>
  <c r="M214" i="14"/>
  <c r="M215" i="14"/>
  <c r="M216" i="14"/>
  <c r="M217" i="14"/>
  <c r="M218" i="14"/>
  <c r="M219" i="14"/>
  <c r="M220" i="14"/>
  <c r="M221" i="14"/>
  <c r="M222" i="14"/>
  <c r="M223" i="14"/>
  <c r="M224" i="14"/>
  <c r="M225" i="14"/>
  <c r="M226" i="14"/>
  <c r="M227" i="14"/>
  <c r="M228" i="14"/>
  <c r="M229" i="14"/>
  <c r="M230" i="14"/>
  <c r="M231" i="14"/>
  <c r="M232" i="14"/>
  <c r="M233" i="14"/>
  <c r="M234" i="14"/>
  <c r="M235" i="14"/>
  <c r="M236" i="14"/>
  <c r="M237" i="14"/>
  <c r="M238" i="14"/>
  <c r="M239" i="14"/>
  <c r="M240" i="14"/>
  <c r="M241" i="14"/>
  <c r="M242" i="14"/>
  <c r="M243" i="14"/>
  <c r="M244" i="14"/>
  <c r="M245" i="14"/>
  <c r="M246" i="14"/>
  <c r="M247" i="14"/>
  <c r="M248" i="14"/>
  <c r="M249" i="14"/>
  <c r="M250" i="14"/>
  <c r="M251" i="14"/>
  <c r="M252" i="14"/>
  <c r="M253" i="14"/>
  <c r="M254" i="14"/>
  <c r="M255" i="14"/>
  <c r="M256" i="14"/>
  <c r="M257" i="14"/>
  <c r="M258" i="14"/>
  <c r="M259" i="14"/>
  <c r="M260" i="14"/>
  <c r="M261" i="14"/>
  <c r="M262" i="14"/>
  <c r="M263" i="14"/>
  <c r="M264" i="14"/>
  <c r="M265" i="14"/>
  <c r="F228" i="14" l="1"/>
  <c r="J228" i="14"/>
  <c r="F207" i="14"/>
  <c r="J207" i="14"/>
  <c r="F21" i="14"/>
  <c r="J21" i="14"/>
  <c r="F22" i="14"/>
  <c r="J22" i="14"/>
  <c r="H266" i="14" l="1"/>
  <c r="J3" i="14"/>
  <c r="C266" i="14" l="1"/>
  <c r="D266" i="14" l="1"/>
  <c r="E266" i="14"/>
  <c r="I266" i="14"/>
  <c r="P266" i="14"/>
  <c r="S266" i="14"/>
  <c r="V266" i="14"/>
  <c r="J205" i="14" l="1"/>
  <c r="F205" i="14" l="1"/>
  <c r="F206" i="14"/>
  <c r="J206" i="14"/>
  <c r="G5" i="14" l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4" i="14"/>
  <c r="G3" i="14"/>
  <c r="G266" i="14" l="1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3" i="14"/>
  <c r="J24" i="14"/>
  <c r="J25" i="14"/>
  <c r="J26" i="14"/>
  <c r="J27" i="14"/>
  <c r="J4" i="14"/>
  <c r="J266" i="14" l="1"/>
  <c r="C9" i="18"/>
  <c r="C12" i="18"/>
  <c r="C13" i="18"/>
  <c r="D14" i="18"/>
  <c r="C15" i="18"/>
  <c r="C16" i="18"/>
  <c r="C25" i="18"/>
  <c r="C6" i="18"/>
  <c r="B2" i="15" a="1"/>
  <c r="B2" i="15" s="1"/>
  <c r="C17" i="18"/>
  <c r="F3" i="14" l="1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 l="1"/>
  <c r="C14" i="18"/>
  <c r="C20" i="18"/>
  <c r="M266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<sst xmlns="http://schemas.openxmlformats.org/spreadsheetml/2006/main" count="878" uniqueCount="577">
  <si>
    <t>UEI</t>
  </si>
  <si>
    <t>JT1KA28JX1D9</t>
  </si>
  <si>
    <t>YM4VMJJHSL23</t>
  </si>
  <si>
    <t>EBJGKNM2H3R5</t>
  </si>
  <si>
    <t>F6QL5MAPTD4</t>
  </si>
  <si>
    <t>W5ADUGE61MA8</t>
  </si>
  <si>
    <t>E6KJETSN2HM5</t>
  </si>
  <si>
    <t>TKH8QUJ8V9J1</t>
  </si>
  <si>
    <t>GPQVFRL3NHG8</t>
  </si>
  <si>
    <t>L4FDMGXQ3L77</t>
  </si>
  <si>
    <t>GMM6S844LXQ9</t>
  </si>
  <si>
    <t>NSY1NQMH9ME6</t>
  </si>
  <si>
    <t>C17WM7R1E686</t>
  </si>
  <si>
    <t>UCNHH1F5KWL4</t>
  </si>
  <si>
    <t>DAAJJ2712636</t>
  </si>
  <si>
    <t>SLXDJWC9K8B3</t>
  </si>
  <si>
    <t>CVJ9XDL6K5C1</t>
  </si>
  <si>
    <t>EALDLJK5NSL4</t>
  </si>
  <si>
    <t>XAGNBLJQN3D4</t>
  </si>
  <si>
    <t>VL1FGRAXAFM1</t>
  </si>
  <si>
    <t>LV1HTXX3JCS7</t>
  </si>
  <si>
    <t>LXDSHFECHN86</t>
  </si>
  <si>
    <t>YFL5P2LKBL85</t>
  </si>
  <si>
    <t>G8KAX7LJ2R37</t>
  </si>
  <si>
    <t>ZMXNCJHEG1N8</t>
  </si>
  <si>
    <t>RVQ9Q84QR3U7</t>
  </si>
  <si>
    <t>K6NGC1C4B547</t>
  </si>
  <si>
    <t>YZS9GY54RRH9</t>
  </si>
  <si>
    <t>DLFWK4R1JRP7</t>
  </si>
  <si>
    <t>RP7FNBAQSJH3</t>
  </si>
  <si>
    <t>ZZ93F6557DJ8</t>
  </si>
  <si>
    <t>JMU5NJ19MFU5</t>
  </si>
  <si>
    <t>KV4HUV18J3Y3</t>
  </si>
  <si>
    <t>EURJE9FFKK18</t>
  </si>
  <si>
    <t>NLL9WGCTXT87</t>
  </si>
  <si>
    <t>L7J3UDMK3M68</t>
  </si>
  <si>
    <t>HDKCP6NEMK88</t>
  </si>
  <si>
    <t>YF4EE4CJGDT9</t>
  </si>
  <si>
    <t>FKM1M6P74XC5</t>
  </si>
  <si>
    <t>WEKGRCKJAWZ9</t>
  </si>
  <si>
    <t>SBYAUCVRF4C3</t>
  </si>
  <si>
    <t>HNQTWJDJLBZ9</t>
  </si>
  <si>
    <t>ECN9L4MP5JM5</t>
  </si>
  <si>
    <t>H4LXFMKUJKN7</t>
  </si>
  <si>
    <t>VN1UPY1RUN39</t>
  </si>
  <si>
    <t>LLR3L5VXGER1</t>
  </si>
  <si>
    <t>K5RVCBV5JKE3</t>
  </si>
  <si>
    <t>FZXTMRKX3T15</t>
  </si>
  <si>
    <t>J2KJMEY2ABY6</t>
  </si>
  <si>
    <t>KQ3CUYCF6BR5</t>
  </si>
  <si>
    <t>MQKENLFKFSU5</t>
  </si>
  <si>
    <t>SLCCG12MJBC8</t>
  </si>
  <si>
    <t>YM8UE8NEWUD7</t>
  </si>
  <si>
    <t>NKY8RCCNKYU5</t>
  </si>
  <si>
    <t>DCXKKNDNU713</t>
  </si>
  <si>
    <t>WJA4NRATEFG3</t>
  </si>
  <si>
    <t>ZFK8RCVSZEC1</t>
  </si>
  <si>
    <t>R8BZNKX9J623</t>
  </si>
  <si>
    <t>FNZKL7MFLPL2</t>
  </si>
  <si>
    <t>K335CDNV81N7</t>
  </si>
  <si>
    <t>VF33R3TY3CA1</t>
  </si>
  <si>
    <t>HJU7J8AY17B3</t>
  </si>
  <si>
    <t>XD3KEWR6VMC5</t>
  </si>
  <si>
    <t>HSD3YB5LJ7L1</t>
  </si>
  <si>
    <t>KE3ZVDVSDYW3</t>
  </si>
  <si>
    <t>MRTPTSJLPBB1</t>
  </si>
  <si>
    <t>N9MQVKAFEAH8</t>
  </si>
  <si>
    <t>J8WkV4SQ3M41</t>
  </si>
  <si>
    <t>KW17ULJKBXH6</t>
  </si>
  <si>
    <t>LBAALCK8L777</t>
  </si>
  <si>
    <t>LKRAKWVKHFL3</t>
  </si>
  <si>
    <t>L4LVQU64LB36</t>
  </si>
  <si>
    <t>NVN7M512ENR9</t>
  </si>
  <si>
    <t>N6BEVG3AJX25</t>
  </si>
  <si>
    <t>M94TK3DNK225</t>
  </si>
  <si>
    <t>RM4AH5HEVBK3</t>
  </si>
  <si>
    <t>HH8DB62B9UH9</t>
  </si>
  <si>
    <t>FYBFYLDNM3Y5</t>
  </si>
  <si>
    <t>YJTMWQWZMPF5</t>
  </si>
  <si>
    <t>CQNHH637AWA8</t>
  </si>
  <si>
    <t>MQ2EZEJAYFU9</t>
  </si>
  <si>
    <t>L59FWLLYMBN3</t>
  </si>
  <si>
    <t>MVLNSG2ESMH6</t>
  </si>
  <si>
    <t>TWC6YHXAD7K3</t>
  </si>
  <si>
    <t>JP1SNFRDE8F6</t>
  </si>
  <si>
    <t>LLNAHFLK6WC6</t>
  </si>
  <si>
    <t>DX9DJ7SJJ8V7</t>
  </si>
  <si>
    <t>TAYLLF35B2N9</t>
  </si>
  <si>
    <t>LJBSN46Y8HZ4</t>
  </si>
  <si>
    <t>SJ2LKCD4CN27</t>
  </si>
  <si>
    <t>W62NV2TJLQ37</t>
  </si>
  <si>
    <t>JW4DJPNVPGM7</t>
  </si>
  <si>
    <t>MVD1GX2PAJU8</t>
  </si>
  <si>
    <t>HXMSKJLCM5A5</t>
  </si>
  <si>
    <t>MNKAZ8D6BMN5</t>
  </si>
  <si>
    <t>NMBEWDCGJMZ1</t>
  </si>
  <si>
    <t>L5LHMTX9F135</t>
  </si>
  <si>
    <t>M6QEK92SSKU8</t>
  </si>
  <si>
    <t>MKABVMLMKMU5</t>
  </si>
  <si>
    <t>CPJFE42VKWK3</t>
  </si>
  <si>
    <t>SXSLNJPHGBK6</t>
  </si>
  <si>
    <t>LUDTXDDSJ8M8</t>
  </si>
  <si>
    <t>CCAZHJBBHNM4</t>
  </si>
  <si>
    <t>DY3VHC8NS5A1</t>
  </si>
  <si>
    <t>FE9SSPUMX6Q3</t>
  </si>
  <si>
    <t>FWM1EK8AUKB1</t>
  </si>
  <si>
    <t>KGBSXF4BMQK7</t>
  </si>
  <si>
    <t>PWLMVF3N95N8</t>
  </si>
  <si>
    <t>DVBLUJ669LH6</t>
  </si>
  <si>
    <t>CA7JSD5VJM89</t>
  </si>
  <si>
    <t>DNUNZEXNP347</t>
  </si>
  <si>
    <t>JDUUND1NSJJ6</t>
  </si>
  <si>
    <t>MU2WBC5GHKB4</t>
  </si>
  <si>
    <t>E5MCMR6ZPH84</t>
  </si>
  <si>
    <t>W5SDGHZBC7A8</t>
  </si>
  <si>
    <t>HDH1DF4N2SF8</t>
  </si>
  <si>
    <t>GGYYGNDF4F85</t>
  </si>
  <si>
    <t>EEJTB7C3X513</t>
  </si>
  <si>
    <t>MMCGYXTUNB61</t>
  </si>
  <si>
    <t>DMKCKTMJWMQ5</t>
  </si>
  <si>
    <t>TT2UAYZMKM43</t>
  </si>
  <si>
    <t>MZMRJG8M2MA3</t>
  </si>
  <si>
    <t>MFCUTR1LQ4F3</t>
  </si>
  <si>
    <t>JUMHM2LUFP72</t>
  </si>
  <si>
    <t>TQBJRHLJSJ79</t>
  </si>
  <si>
    <t>F4GMJZJWRK66</t>
  </si>
  <si>
    <t>D151WYS479J7</t>
  </si>
  <si>
    <t>KDBCWKFD9161</t>
  </si>
  <si>
    <t>JJX3V26RSVN5</t>
  </si>
  <si>
    <t>HW1TGGK52FE1</t>
  </si>
  <si>
    <t>GN3XLJJZ7CJ9</t>
  </si>
  <si>
    <t>JDC2QMHEBCT7</t>
  </si>
  <si>
    <t>N4NUJVNNXD45</t>
  </si>
  <si>
    <t>QCGDJH6YBNK5</t>
  </si>
  <si>
    <t>NWSHWH1MCL73</t>
  </si>
  <si>
    <t>WMT4A7D99WF6</t>
  </si>
  <si>
    <t>JJ1AK2P6BK85</t>
  </si>
  <si>
    <t>Q7RHL32DWVN5</t>
  </si>
  <si>
    <t>XGYQRDL74EU5</t>
  </si>
  <si>
    <t>J5G3T9RMMM53</t>
  </si>
  <si>
    <t>U3DJV8DLNWM6</t>
  </si>
  <si>
    <t>HNY5TVEW7TN4</t>
  </si>
  <si>
    <t>GM38JLY696M9</t>
  </si>
  <si>
    <t>RKLDVK3GW6J3</t>
  </si>
  <si>
    <t>VH7RLL5SYAJ3</t>
  </si>
  <si>
    <t>JL12BCNPL4E3</t>
  </si>
  <si>
    <t>GWGNQEQKHH57</t>
  </si>
  <si>
    <t>DK9KYEZRTPQ5</t>
  </si>
  <si>
    <t>LD82NNDGKLM7</t>
  </si>
  <si>
    <t>TC28KHLXCBG1</t>
  </si>
  <si>
    <t>J1LWQMK6S6M7</t>
  </si>
  <si>
    <t>FVF5MPWQNPB3</t>
  </si>
  <si>
    <t>K933NNJSYVL1</t>
  </si>
  <si>
    <t>FLKNPK72KXV2</t>
  </si>
  <si>
    <t>E546NLJ77E55</t>
  </si>
  <si>
    <t>NK9PNS9KNL79</t>
  </si>
  <si>
    <t>ZJG7ST6NKM16</t>
  </si>
  <si>
    <t>MLPRBE5RV9J5</t>
  </si>
  <si>
    <t>M4U5KUH49591</t>
  </si>
  <si>
    <t>EBWMMLQ4DUS5</t>
  </si>
  <si>
    <t>PCLDSXXJ8BF3</t>
  </si>
  <si>
    <t>KBCPLE65N5E3</t>
  </si>
  <si>
    <t>K33RE9WQKE31</t>
  </si>
  <si>
    <t>UGRFZ4SEMJS1</t>
  </si>
  <si>
    <t>TLVCD6LK3KF7</t>
  </si>
  <si>
    <t>GH84NL4PY1L9</t>
  </si>
  <si>
    <t>TYFGMKSMNTMS5</t>
  </si>
  <si>
    <t>FNN2YZY9X6D3</t>
  </si>
  <si>
    <t>J8QWMPM9J7T8</t>
  </si>
  <si>
    <t>FE14GD46LJ65</t>
  </si>
  <si>
    <t>W4YTC26PL3F6</t>
  </si>
  <si>
    <t>ECJUCDJH2JV1</t>
  </si>
  <si>
    <t>VUJTM59NJL93</t>
  </si>
  <si>
    <t>TJLLC5FM9U8</t>
  </si>
  <si>
    <t>YFP7MWZZB6G4</t>
  </si>
  <si>
    <t>NJKKB72QM73</t>
  </si>
  <si>
    <t>M8HUJ6QXXE27</t>
  </si>
  <si>
    <t>CEPYZ3JPKJ36</t>
  </si>
  <si>
    <t>H9AFHK3QQRY5</t>
  </si>
  <si>
    <t>K5P5JEF5N742</t>
  </si>
  <si>
    <t>NLLLWDTHJP19</t>
  </si>
  <si>
    <t>W7X7HBA6T7J3</t>
  </si>
  <si>
    <t>P1L4KG2H3Z67</t>
  </si>
  <si>
    <t>JPDLCRLUHND7</t>
  </si>
  <si>
    <t>DNZMJELEEKE4</t>
  </si>
  <si>
    <t>V5JSP21N98U5</t>
  </si>
  <si>
    <t>TR3FC6CHN6K8</t>
  </si>
  <si>
    <t>FCBFNM6MDNE3</t>
  </si>
  <si>
    <t>JN2ELBGE7KQ7</t>
  </si>
  <si>
    <t>KW47C1FWHR71</t>
  </si>
  <si>
    <t>GDYBLHGJ5JQ7</t>
  </si>
  <si>
    <t>CXWAYNHRGJH1</t>
  </si>
  <si>
    <t>CNB8HM8UE859</t>
  </si>
  <si>
    <t>MLZAFR1W6NM9</t>
  </si>
  <si>
    <t>HA3SGAMUQEF3</t>
  </si>
  <si>
    <t>XPM5MQ2MPVD5</t>
  </si>
  <si>
    <t>VJWCLKLTYLU9</t>
  </si>
  <si>
    <t>QUCDW2VK8FH5</t>
  </si>
  <si>
    <t>J77FEQB4H8J4</t>
  </si>
  <si>
    <t>H5BCK6CWN2M9</t>
  </si>
  <si>
    <t>M7NJJPF736N3</t>
  </si>
  <si>
    <t>TMNLFMM5R2H6</t>
  </si>
  <si>
    <t>LSM7KYQQCVY5</t>
  </si>
  <si>
    <t>K37MZYKNKL68</t>
  </si>
  <si>
    <t>MAAETULQ5LK4</t>
  </si>
  <si>
    <t>Z48EE9M6RD61</t>
  </si>
  <si>
    <t>E2JMKMHHPXU6</t>
  </si>
  <si>
    <t>RNQJWSLEJ4E5</t>
  </si>
  <si>
    <t>WQW6DPH3NJY3</t>
  </si>
  <si>
    <t>VDGNMGZKLPW3</t>
  </si>
  <si>
    <t>MWJME6VC64L5</t>
  </si>
  <si>
    <t>FAFPGD7BKN63</t>
  </si>
  <si>
    <t>DM5MYUCEFYF4</t>
  </si>
  <si>
    <t>PW8VK1L9KJV5</t>
  </si>
  <si>
    <t>GKK7E7LS8GR8</t>
  </si>
  <si>
    <t>SN9MZ2WCKZK1</t>
  </si>
  <si>
    <t>ZHMMW6LB1GD6</t>
  </si>
  <si>
    <t>LLB9Y8DK1RJ6</t>
  </si>
  <si>
    <t>WSD9WRJNLHW5</t>
  </si>
  <si>
    <t>JDKAHKEMDUX3</t>
  </si>
  <si>
    <t>XLYJX8LHHNE7</t>
  </si>
  <si>
    <t>UBV4P5LDJTM5</t>
  </si>
  <si>
    <t>MH4NM9JM1C91</t>
  </si>
  <si>
    <t>TXXFB41NDG46</t>
  </si>
  <si>
    <t>JLP7BMWCKJZ8</t>
  </si>
  <si>
    <t>D216K5XN3SZ3</t>
  </si>
  <si>
    <t>KXNCTPLT9LL5</t>
  </si>
  <si>
    <t>LCXMAQLXHKA9</t>
  </si>
  <si>
    <t>MBTGZAN5RYQ3</t>
  </si>
  <si>
    <t>V2KLUNWKN875</t>
  </si>
  <si>
    <t>V41MCBXWELB5</t>
  </si>
  <si>
    <t>UXQTB13V4KD5</t>
  </si>
  <si>
    <t>VPQNBVETHWT3</t>
  </si>
  <si>
    <t>EHNJJ7753N38</t>
  </si>
  <si>
    <t>S85FKU9EF5D9</t>
  </si>
  <si>
    <t>GMJHLDJFTBU8</t>
  </si>
  <si>
    <t>ZJKVDUMLZJ69</t>
  </si>
  <si>
    <t>EKWJB5CHDDE5</t>
  </si>
  <si>
    <t>NX9KD42HMK63</t>
  </si>
  <si>
    <t>Z8RTWFAGN8E1</t>
  </si>
  <si>
    <t>TXKTQC48R4M5</t>
  </si>
  <si>
    <t>Y1GUR2JJCH18</t>
  </si>
  <si>
    <t>M38KA5FSLEN6</t>
  </si>
  <si>
    <t>HJREKJKN39A7</t>
  </si>
  <si>
    <t>LL7YF2AD94F5</t>
  </si>
  <si>
    <t>LQLHJPXPEZX3</t>
  </si>
  <si>
    <t>NAFPKEKDRK33</t>
  </si>
  <si>
    <t>JE6THF33JZ26</t>
  </si>
  <si>
    <t>J2UBT2TJ2GV1</t>
  </si>
  <si>
    <t>NZYCYLAV7N29</t>
  </si>
  <si>
    <t>CAKELEHFTR16</t>
  </si>
  <si>
    <t>QU3SVJN18FG8</t>
  </si>
  <si>
    <t>HN79PDLALGF3</t>
  </si>
  <si>
    <t>QMGDDA7ANBW1</t>
  </si>
  <si>
    <t>FFB6EQLJ1KP3</t>
  </si>
  <si>
    <t>QQ3KFYQEF2K1</t>
  </si>
  <si>
    <t>UH3VCMCRB6Q1</t>
  </si>
  <si>
    <t>L3PNDJED6WJ5</t>
  </si>
  <si>
    <t>NNM5VQ3S1LE5</t>
  </si>
  <si>
    <t>LEA/District</t>
  </si>
  <si>
    <t>0101   DEWITT</t>
  </si>
  <si>
    <t>0104   STUTTGART</t>
  </si>
  <si>
    <t>0201   CROSSETT</t>
  </si>
  <si>
    <t>0203   HAMBURG</t>
  </si>
  <si>
    <t>0302   COTTER</t>
  </si>
  <si>
    <t>0303   MOUNTAIN HOME</t>
  </si>
  <si>
    <t>0304   NORFORK</t>
  </si>
  <si>
    <t>0401   BENTONVILLE</t>
  </si>
  <si>
    <t>0402   DECATUR</t>
  </si>
  <si>
    <t>0403   GENTRY</t>
  </si>
  <si>
    <t>0404   GRAVETTE</t>
  </si>
  <si>
    <t>0405   ROGERS</t>
  </si>
  <si>
    <t>0406   SILOAM SPRINGS</t>
  </si>
  <si>
    <t>0407   PEA RIDGE</t>
  </si>
  <si>
    <t>0440   ARKANSAS ARTS ACADEMY</t>
  </si>
  <si>
    <t>0442   FOUNDERS CLASSICAL ACADEMY</t>
  </si>
  <si>
    <t>0444   ARKANSAS CONNECTIONS ACADEMY</t>
  </si>
  <si>
    <t>0445   HOPE ACADEMY</t>
  </si>
  <si>
    <t>0501   ALPENA</t>
  </si>
  <si>
    <t>0502   BERGMAN</t>
  </si>
  <si>
    <t>0503   HARRISON</t>
  </si>
  <si>
    <t>0504   OMAHA</t>
  </si>
  <si>
    <t>0505   VALLEY SPRINGS</t>
  </si>
  <si>
    <t>0506   LEAD HILL</t>
  </si>
  <si>
    <t>0601   HERMITAGE</t>
  </si>
  <si>
    <t>0602   WARREN</t>
  </si>
  <si>
    <t>0701   HAMPTON</t>
  </si>
  <si>
    <t>0801   BERRYVILLE</t>
  </si>
  <si>
    <t>0802   EUREKA SPRINGS</t>
  </si>
  <si>
    <t>0803   GREEN FOREST</t>
  </si>
  <si>
    <t>0901   DERMOTT</t>
  </si>
  <si>
    <t>0903   LAKESIDE (CHICOT)</t>
  </si>
  <si>
    <t>1002   ARKADELPHIA</t>
  </si>
  <si>
    <t>1003   GURDON</t>
  </si>
  <si>
    <t>1101   CORNING</t>
  </si>
  <si>
    <t>1104   PIGGOTT</t>
  </si>
  <si>
    <t>1106   RECTOR</t>
  </si>
  <si>
    <t>1201   CONCORD</t>
  </si>
  <si>
    <t>1202   HEBER SPRINGS</t>
  </si>
  <si>
    <t>1203   QUITMAN</t>
  </si>
  <si>
    <t>1204   WEST SIDE (CLEBURNE COUNTY)</t>
  </si>
  <si>
    <t>1304   WOODLAWN</t>
  </si>
  <si>
    <t>1305   CLEVELAND COUNTY</t>
  </si>
  <si>
    <t>1402   MAGNOLIA</t>
  </si>
  <si>
    <t>1408   EMERSON-TAYLOR-BRADLEY</t>
  </si>
  <si>
    <t>1503   NEMO VISTA</t>
  </si>
  <si>
    <t>1505   WONDERVIEW</t>
  </si>
  <si>
    <t>1507   SOUTH CONWAY COUNTY</t>
  </si>
  <si>
    <t>1601   BAY</t>
  </si>
  <si>
    <t>1602   WESTSIDE CONSOLIDATED</t>
  </si>
  <si>
    <t>1603   BROOKLAND</t>
  </si>
  <si>
    <t>1605   BUFFALO ISLAND CENTRAL</t>
  </si>
  <si>
    <t>1608   JONESBORO</t>
  </si>
  <si>
    <t>1611   NETTLETON</t>
  </si>
  <si>
    <t>1612   VALLEY VIEW</t>
  </si>
  <si>
    <t>1613   RIVERSIDE</t>
  </si>
  <si>
    <t>1701   ALMA</t>
  </si>
  <si>
    <t>1702   CEDARVILLE</t>
  </si>
  <si>
    <t>1703   MOUNTAINBURG</t>
  </si>
  <si>
    <t>1704   MULBERRY</t>
  </si>
  <si>
    <t>1705   VAN BUREN</t>
  </si>
  <si>
    <t>1802   EARLE</t>
  </si>
  <si>
    <t>1803   WEST MEMPHIS</t>
  </si>
  <si>
    <t>1804   MARION</t>
  </si>
  <si>
    <t>1901   CROSS COUNTY</t>
  </si>
  <si>
    <t>1905   WYNNE</t>
  </si>
  <si>
    <t>2002   FORDYCE</t>
  </si>
  <si>
    <t>2104   DUMAS</t>
  </si>
  <si>
    <t>2105   MCGEHEE</t>
  </si>
  <si>
    <t>2202   DREW CENTRAL</t>
  </si>
  <si>
    <t>2203   MONTICELLO</t>
  </si>
  <si>
    <t>2301   CONWAY</t>
  </si>
  <si>
    <t>2303   GREENBRIAR</t>
  </si>
  <si>
    <t>2304   GUY-PERKINS</t>
  </si>
  <si>
    <t>2305   MAYFLOWER</t>
  </si>
  <si>
    <t>2306   MT. VERNON-ENOLA</t>
  </si>
  <si>
    <t>2307   VILONIA</t>
  </si>
  <si>
    <t>2402   CHARLESTON</t>
  </si>
  <si>
    <t>2403   COUNTY LINE</t>
  </si>
  <si>
    <t>2404   OZARK</t>
  </si>
  <si>
    <t>2501   MAMMOTH SPRINGS</t>
  </si>
  <si>
    <t>2502   SALEM</t>
  </si>
  <si>
    <t>2503   VIOLA</t>
  </si>
  <si>
    <t>2601   CUTTER-MORNING STAR</t>
  </si>
  <si>
    <t>2602   FOUNTAIN LAKE</t>
  </si>
  <si>
    <t>2603   HOT SPRINGS</t>
  </si>
  <si>
    <t>2604   JESSIEVILLE</t>
  </si>
  <si>
    <t>2605   LAKE HAMILTON</t>
  </si>
  <si>
    <t>2606   LAKESIDE (GARLAND)</t>
  </si>
  <si>
    <t>2607   MOUNTAIN PINE</t>
  </si>
  <si>
    <t>2703   POYEN</t>
  </si>
  <si>
    <t>2705   SHERIDAN</t>
  </si>
  <si>
    <t>2803   MARMADUKE</t>
  </si>
  <si>
    <t>2807   GREENE COUNTY TECHNICAL</t>
  </si>
  <si>
    <t>2808   PARAGOULD</t>
  </si>
  <si>
    <t>2901   BLEVINS</t>
  </si>
  <si>
    <t>2903   HOPE</t>
  </si>
  <si>
    <t>2906   SPRING HILL</t>
  </si>
  <si>
    <t>3001   BISMARCK</t>
  </si>
  <si>
    <t>3002   GLEN ROSE</t>
  </si>
  <si>
    <t>3003   MAGNET COVE</t>
  </si>
  <si>
    <t>3004   MALVERN</t>
  </si>
  <si>
    <t>3005   OUACHITA</t>
  </si>
  <si>
    <t>3102   DIERKS</t>
  </si>
  <si>
    <t>3104   MINERAL SPRINGS</t>
  </si>
  <si>
    <t>3105   NASHVILLE</t>
  </si>
  <si>
    <t>3201   BATESVILLE</t>
  </si>
  <si>
    <t>3209   SOUTHSIDE (INDEPENDENCE COUNTY)</t>
  </si>
  <si>
    <t>3211   MIDLAND</t>
  </si>
  <si>
    <t>3212   CEDAR RIDGE</t>
  </si>
  <si>
    <t>3301   CALICO ROCK</t>
  </si>
  <si>
    <t>3302   MELBOURNE</t>
  </si>
  <si>
    <t>3306   IZARD COUNTY CONSOLIDATED</t>
  </si>
  <si>
    <t>3403   NEWPORT</t>
  </si>
  <si>
    <t>3405   JACKSON COUNTY</t>
  </si>
  <si>
    <t>3505   PINE BLUFF</t>
  </si>
  <si>
    <t>3509   WATSON CHAPEL</t>
  </si>
  <si>
    <t>3510   WHITE HALL</t>
  </si>
  <si>
    <t>3545   FRIENDSHIP ASPIRE ACADEMIES OF AR (SEPB)</t>
  </si>
  <si>
    <t>3599   ARKANSAS CORRECTIONAL SCHOOL</t>
  </si>
  <si>
    <t>3601   CLARKSVILLE</t>
  </si>
  <si>
    <t>3604   LAMAR</t>
  </si>
  <si>
    <t>3606   WESTSIDE (JOHNSON COUNTY)</t>
  </si>
  <si>
    <t>3704   LAFAYETTE COUNTY</t>
  </si>
  <si>
    <t>3804   HOXIE</t>
  </si>
  <si>
    <t>3806   SLOAN-HENDRIX</t>
  </si>
  <si>
    <t>3809   HILLCREST</t>
  </si>
  <si>
    <t>3810  LAWRENCE COUNTY</t>
  </si>
  <si>
    <t>3840   IMBODEN CHARTER</t>
  </si>
  <si>
    <t>3904   LEE COUNTY</t>
  </si>
  <si>
    <t>4003   STAR CITY</t>
  </si>
  <si>
    <t>4101   ASHDOWN</t>
  </si>
  <si>
    <t>4102   FOREMAN</t>
  </si>
  <si>
    <t>4201   BOONEVILLE</t>
  </si>
  <si>
    <t>4202   MAGAZINE</t>
  </si>
  <si>
    <t>4203   PARIS</t>
  </si>
  <si>
    <t>4204   SCRANTON</t>
  </si>
  <si>
    <t>4301   LONOKE</t>
  </si>
  <si>
    <t>4302   ENGLAND</t>
  </si>
  <si>
    <t>4303   CARLISLE</t>
  </si>
  <si>
    <t>4304   CABOT</t>
  </si>
  <si>
    <t>4401   HUNTSVILLE</t>
  </si>
  <si>
    <t>4501   FLIPPIN</t>
  </si>
  <si>
    <t>4502   YELLVILLE-SUMMIT</t>
  </si>
  <si>
    <t>4602   GENOA CENTRAL</t>
  </si>
  <si>
    <t>4603   FOUKE</t>
  </si>
  <si>
    <t>4605   TEXARKANA</t>
  </si>
  <si>
    <t>4701   ARMOREL</t>
  </si>
  <si>
    <t>4702   BLYTHVILLE</t>
  </si>
  <si>
    <t>4706   RIVERCREST</t>
  </si>
  <si>
    <t>4708   GOSNELL</t>
  </si>
  <si>
    <t>4712   MANILA</t>
  </si>
  <si>
    <t>4713   OSCEOLA</t>
  </si>
  <si>
    <t>4801   BRINKLEY</t>
  </si>
  <si>
    <t>4802   CLARENDON</t>
  </si>
  <si>
    <t>4901   CADDO HILLS</t>
  </si>
  <si>
    <t>4902   MOUNT IDA</t>
  </si>
  <si>
    <t>5006   PRESCOTT</t>
  </si>
  <si>
    <t>5008   NEVADA</t>
  </si>
  <si>
    <t>5102   JASPER</t>
  </si>
  <si>
    <t>5106   DEER-MT. JUDEA</t>
  </si>
  <si>
    <t>5201   BEARDEN</t>
  </si>
  <si>
    <t>5204   CAMDEN FAIRVIEW</t>
  </si>
  <si>
    <t>5205   HARMONY GROVE (OUACHITA COUNTY)</t>
  </si>
  <si>
    <t>5301   EAST END</t>
  </si>
  <si>
    <t>5303   PERRYVILLE</t>
  </si>
  <si>
    <t>5401   BARTON-LEXA</t>
  </si>
  <si>
    <t>5403   HELENA-WEST HELENA</t>
  </si>
  <si>
    <t>5404   MARVELL-ELAINE</t>
  </si>
  <si>
    <t>5440   KIPP DELTA COLLEGE PREP</t>
  </si>
  <si>
    <t>5502   CENTERPOINT</t>
  </si>
  <si>
    <t>5503   KIRBY</t>
  </si>
  <si>
    <t>5504   SOUTH PIKE COUNTY</t>
  </si>
  <si>
    <t>5602   HARRISBURG</t>
  </si>
  <si>
    <t>5604   MARKED TREE</t>
  </si>
  <si>
    <t>5605   TRUMANN</t>
  </si>
  <si>
    <t>5608   EAST POINSETT CO.</t>
  </si>
  <si>
    <t>5703   MENA</t>
  </si>
  <si>
    <t>5706   OUACHITA RIVER</t>
  </si>
  <si>
    <t>5707   COSSATOT RIVER</t>
  </si>
  <si>
    <t>5801   ATKINS</t>
  </si>
  <si>
    <t>5802   DOVER</t>
  </si>
  <si>
    <t>5803   HECTOR</t>
  </si>
  <si>
    <t>5804   POTTSVILLE</t>
  </si>
  <si>
    <t>5805   RUSSELLVILLE</t>
  </si>
  <si>
    <t>5901   DES ARC</t>
  </si>
  <si>
    <t>5903   HAZEN</t>
  </si>
  <si>
    <t>6001   LITTLE ROCK</t>
  </si>
  <si>
    <t>6002   NORTH LITTLE ROCK</t>
  </si>
  <si>
    <t>6003   PULAKSI COUNTY SPECIAL</t>
  </si>
  <si>
    <t>6004   JACKSONVILLE NORTH PULASKI</t>
  </si>
  <si>
    <t>6040   ACADEMICS PLUS</t>
  </si>
  <si>
    <t>6041   LISA ACADEMY</t>
  </si>
  <si>
    <t>6043   ARKANSAS VIRTUAL ACADEMY</t>
  </si>
  <si>
    <t>6047   ESTEM  PUBLIC CHARTER SCHOOL</t>
  </si>
  <si>
    <t>6050   AR LIGHTHOUSE ACADEMIES</t>
  </si>
  <si>
    <t>6052   GRADUATE ARKANSAS, INC.</t>
  </si>
  <si>
    <t>6053   PREMIER HIGH SCHOOL OF LITTLE ROCK</t>
  </si>
  <si>
    <t>6055   EXALT ACADEMY OF SOUTHWEST LITTLE ROCK</t>
  </si>
  <si>
    <t>6060   SCHOLARMADE ACHIEVEMENT PLACE OF ARKANSAS</t>
  </si>
  <si>
    <t>6063   WESTWIND SCHOOL FOR PERFORMING ARTS</t>
  </si>
  <si>
    <t>6091   AR SCHOOL FOR THE BLIND</t>
  </si>
  <si>
    <t>6092   AR SCHOOL FOR THE DEAF</t>
  </si>
  <si>
    <t>6094   DIVISION OF YOUTH SERVICES</t>
  </si>
  <si>
    <t>6102   MAYNARD</t>
  </si>
  <si>
    <t>6103   POCAHONTAS</t>
  </si>
  <si>
    <t>6201   FORREST CITY</t>
  </si>
  <si>
    <t>6205   PALESTINE-WHEATLEY</t>
  </si>
  <si>
    <t>6301   BAUXITE</t>
  </si>
  <si>
    <t>6302   BENTON</t>
  </si>
  <si>
    <t>6303   BRYANT</t>
  </si>
  <si>
    <t>6304  HARMONY GROVE (SALINE COUNTY)</t>
  </si>
  <si>
    <t>6401   WALDRON</t>
  </si>
  <si>
    <t>6502   SEARCY COUNTY</t>
  </si>
  <si>
    <t>6505   OZARK MOUNTAIN</t>
  </si>
  <si>
    <t>6601   FORT SMITH</t>
  </si>
  <si>
    <t>6602   GREENWOOD</t>
  </si>
  <si>
    <t>6603   HACKETT</t>
  </si>
  <si>
    <t>6605   LAVACA</t>
  </si>
  <si>
    <t>6606   MANSFIELD</t>
  </si>
  <si>
    <t>6640   FUTURE SCHOOL OF FORT SMITH</t>
  </si>
  <si>
    <t>6701   DEQUEEN</t>
  </si>
  <si>
    <t>6703   HORATIO</t>
  </si>
  <si>
    <t>6802   CAVE CITY</t>
  </si>
  <si>
    <t>6804   HIGHLAND</t>
  </si>
  <si>
    <t>6901   MOUNTAIN VIEW</t>
  </si>
  <si>
    <t>7001   EL DORADO</t>
  </si>
  <si>
    <t>7003   JUNCTION CITY</t>
  </si>
  <si>
    <t>7007   PARKERS CHAPEL</t>
  </si>
  <si>
    <t>7008   SMACKOVER NORPHLET</t>
  </si>
  <si>
    <t>7009   STRONG-HUTTIG</t>
  </si>
  <si>
    <t>7102   CLINTON</t>
  </si>
  <si>
    <t>7104   SHIRLEY</t>
  </si>
  <si>
    <t>7105   SOUTH SIDE (VAN BUREN COUNTY)</t>
  </si>
  <si>
    <t>7201   ELKINS</t>
  </si>
  <si>
    <t>7202   FARMINGTON</t>
  </si>
  <si>
    <t>7203   FAYETTEVILLE</t>
  </si>
  <si>
    <t>7204   GREENLAND</t>
  </si>
  <si>
    <t>7205   LINCOLN</t>
  </si>
  <si>
    <t>7206   PRARIE GROVE</t>
  </si>
  <si>
    <t>7207   SPRINGDALE</t>
  </si>
  <si>
    <t>7208   WEST FORK</t>
  </si>
  <si>
    <t>7240   HAAS HALL ACADEMY - FAYETTEVILLE</t>
  </si>
  <si>
    <t>7242   PREMIER HIGH SCHOOL OF SPRINGDALE</t>
  </si>
  <si>
    <t>7301   BALD KNOB</t>
  </si>
  <si>
    <t>7303   BRADFORD</t>
  </si>
  <si>
    <t>7302   BEEBE</t>
  </si>
  <si>
    <t>7304   WHITE COUNTY CENTRAL</t>
  </si>
  <si>
    <t>7307   RIVERVIEW</t>
  </si>
  <si>
    <t>7309   PANGBURN</t>
  </si>
  <si>
    <t>7310   ROSE BUD</t>
  </si>
  <si>
    <t>7311   SEARCY</t>
  </si>
  <si>
    <t>7401   AUGUSTA</t>
  </si>
  <si>
    <t>7403   MCCRORY</t>
  </si>
  <si>
    <t>7503   DANVILLE</t>
  </si>
  <si>
    <t>7504   DARDANELLE</t>
  </si>
  <si>
    <t>7509   WESTERN YELL CO.</t>
  </si>
  <si>
    <t>7510   TWO RIVERS</t>
  </si>
  <si>
    <t>LEA/District2</t>
  </si>
  <si>
    <t>4702   BLYTHEVILLE</t>
  </si>
  <si>
    <t>6702 Budget Total</t>
  </si>
  <si>
    <t>6710 Budget Total</t>
  </si>
  <si>
    <t>2260 Budget Total</t>
  </si>
  <si>
    <t>2262 Budget Total</t>
  </si>
  <si>
    <t>Arkansas Department of Education</t>
  </si>
  <si>
    <t>Division of Elementary and Secondary Education</t>
  </si>
  <si>
    <t>6702: IDEA Part B Section 611: School Age</t>
  </si>
  <si>
    <t>District:</t>
  </si>
  <si>
    <t xml:space="preserve"> CCEIS Required/Not Required </t>
  </si>
  <si>
    <t>Budget Total</t>
  </si>
  <si>
    <t>6710: IDEA Part B Section 619: Early Childhood</t>
  </si>
  <si>
    <t>2260: State Preschool</t>
  </si>
  <si>
    <t>State &amp; Local</t>
  </si>
  <si>
    <t>Special Education Finance</t>
  </si>
  <si>
    <t>2262: State EIDT Preschool</t>
  </si>
  <si>
    <t>9999   SAMPLE DISTRICT</t>
  </si>
  <si>
    <t>R2D2XYZ3M</t>
  </si>
  <si>
    <t>CCEIS Total</t>
  </si>
  <si>
    <t>Required CCEIS Carryover (267)</t>
  </si>
  <si>
    <t>Required CCEIS Current FY (269)</t>
  </si>
  <si>
    <t>Required PSPS Carryover (266)</t>
  </si>
  <si>
    <t>Required PSPS Current FY (268)</t>
  </si>
  <si>
    <t>PSPS Total</t>
  </si>
  <si>
    <t>Private School Proportionate Share Total</t>
  </si>
  <si>
    <t>2303   GREENBRIER</t>
  </si>
  <si>
    <t>6064  ARKANSAS MILITARY AND FIRST RESPONDERS ACADEMY</t>
  </si>
  <si>
    <t>6063  WESTWIND SCHOOL FOR THE PERFORMING ARTS</t>
  </si>
  <si>
    <t>PROCESS GUIDE</t>
  </si>
  <si>
    <t>PROCEDURES MANUAL</t>
  </si>
  <si>
    <t>LOCAL PERCENTAGE GUIDE</t>
  </si>
  <si>
    <t>MONTHLY REMINDERS</t>
  </si>
  <si>
    <t>SPED COMMON FUND SOURCE/FUNCTION/REVENUE</t>
  </si>
  <si>
    <t>3544   FRIENDSHIP ASPIRE ACADEMIES OF AR</t>
  </si>
  <si>
    <t>0446   SCHOOL FOR THE ADVANCED STUDIES OF NORTHWEST ARKANSAS</t>
  </si>
  <si>
    <t>WLZ1XW1LVMS3</t>
  </si>
  <si>
    <t>0448   GARFIELD SCHOLARS ACADEMY</t>
  </si>
  <si>
    <t>6065   ACADEMIES OF MATH &amp; SCIENCE (AMS)</t>
  </si>
  <si>
    <t>6641   INSTITUTE FOR CREATIVE ARTS</t>
  </si>
  <si>
    <t>QNZ9XT251KR4</t>
  </si>
  <si>
    <t>YMP1D6TFEEB9</t>
  </si>
  <si>
    <t>6702 Carryover</t>
  </si>
  <si>
    <t>6702 Preliminary Allocation</t>
  </si>
  <si>
    <t>6710 Carryover</t>
  </si>
  <si>
    <t>6710 Preliminary Allocation</t>
  </si>
  <si>
    <t>2260 Carryover</t>
  </si>
  <si>
    <t>2260 Preliminary Allocation</t>
  </si>
  <si>
    <t>2262 Carryover</t>
  </si>
  <si>
    <t>2262 Preliminary Allocation</t>
  </si>
  <si>
    <t>Carryover</t>
  </si>
  <si>
    <t>Preliminary Allocation</t>
  </si>
  <si>
    <t>Cash on hand not included</t>
  </si>
  <si>
    <t>FY2024-25 Preliminary Allocations plus Carryover</t>
  </si>
  <si>
    <t>MOE 2023/2024 AFR</t>
  </si>
  <si>
    <t xml:space="preserve">CCEIS  Required/Not Required </t>
  </si>
  <si>
    <t>HOW TO PULL COGNOS AFR/BUDGET REPORT</t>
  </si>
  <si>
    <t>FY 2024-2025 Training Material</t>
  </si>
  <si>
    <t>Drop down to select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</si>
</sst>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82829"/>
      <name val="Segoe UI"/>
      <family val="2"/>
    </font>
    <font>
      <b/>
      <sz val="12"/>
      <color rgb="FF282829"/>
      <name val="Segoe UI"/>
      <family val="2"/>
    </font>
    <font>
      <sz val="11"/>
      <color rgb="FF45454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4" tint="0.39997558519241921"/>
        <bgColor theme="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6" borderId="0" applyNumberFormat="0" applyBorder="0" applyAlignment="0" applyProtection="0"/>
  </cellStyleXfs>
  <cellXfs count="74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1" fillId="0" borderId="1" xfId="0" applyNumberFormat="1" applyFont="1" applyBorder="1" applyAlignment="1">
      <alignment horizontal="right"/>
    </xf>
    <xf numFmtId="43" fontId="0" fillId="2" borderId="0" xfId="0" applyNumberFormat="1" applyFill="1" applyAlignment="1">
      <alignment horizontal="right"/>
    </xf>
    <xf numFmtId="43" fontId="0" fillId="0" borderId="2" xfId="0" applyNumberFormat="1" applyBorder="1" applyAlignment="1">
      <alignment horizontal="center" vertical="center" wrapText="1"/>
    </xf>
    <xf numFmtId="43" fontId="0" fillId="0" borderId="5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7" fillId="0" borderId="0" xfId="2" applyFont="1" applyFill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43" fontId="0" fillId="0" borderId="6" xfId="0" applyNumberFormat="1" applyBorder="1" applyAlignment="1">
      <alignment wrapText="1"/>
    </xf>
    <xf numFmtId="43" fontId="0" fillId="0" borderId="4" xfId="0" applyNumberFormat="1" applyBorder="1" applyAlignment="1">
      <alignment wrapText="1"/>
    </xf>
    <xf numFmtId="0" fontId="9" fillId="4" borderId="0" xfId="0" applyFont="1" applyFill="1"/>
    <xf numFmtId="0" fontId="9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2" fillId="0" borderId="2" xfId="0" quotePrefix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3" fontId="0" fillId="0" borderId="1" xfId="0" applyNumberFormat="1" applyBorder="1"/>
    <xf numFmtId="43" fontId="0" fillId="0" borderId="1" xfId="1" applyFont="1" applyBorder="1"/>
    <xf numFmtId="43" fontId="0" fillId="0" borderId="0" xfId="0" applyNumberFormat="1"/>
    <xf numFmtId="43" fontId="0" fillId="0" borderId="1" xfId="1" applyFont="1" applyBorder="1" applyAlignment="1"/>
    <xf numFmtId="0" fontId="2" fillId="5" borderId="1" xfId="0" applyFont="1" applyFill="1" applyBorder="1" applyAlignment="1">
      <alignment horizontal="left"/>
    </xf>
    <xf numFmtId="0" fontId="13" fillId="0" borderId="0" xfId="0" applyFont="1" applyProtection="1">
      <protection locked="0"/>
    </xf>
    <xf numFmtId="0" fontId="6" fillId="0" borderId="0" xfId="2"/>
    <xf numFmtId="0" fontId="16" fillId="8" borderId="1" xfId="0" applyFont="1" applyFill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right"/>
    </xf>
    <xf numFmtId="43" fontId="15" fillId="7" borderId="1" xfId="0" applyNumberFormat="1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43" fontId="18" fillId="0" borderId="1" xfId="0" applyNumberFormat="1" applyFont="1" applyBorder="1" applyAlignment="1">
      <alignment horizontal="center" wrapText="1"/>
    </xf>
    <xf numFmtId="43" fontId="15" fillId="7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14" fillId="0" borderId="1" xfId="2" applyFont="1" applyBorder="1" applyAlignment="1"/>
    <xf numFmtId="0" fontId="14" fillId="0" borderId="1" xfId="2" applyFont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  <xf numFmtId="43" fontId="19" fillId="0" borderId="1" xfId="0" applyNumberFormat="1" applyFont="1" applyBorder="1" applyAlignment="1">
      <alignment horizontal="right"/>
    </xf>
    <xf numFmtId="43" fontId="17" fillId="0" borderId="1" xfId="0" applyNumberFormat="1" applyFont="1" applyBorder="1" applyAlignment="1">
      <alignment horizontal="right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0" fillId="0" borderId="4" xfId="0" applyNumberFormat="1" applyBorder="1" applyAlignment="1">
      <alignment horizontal="right"/>
    </xf>
    <xf numFmtId="43" fontId="0" fillId="0" borderId="1" xfId="0" applyNumberFormat="1" applyBorder="1" applyAlignment="1">
      <alignment horizontal="right" vertical="top"/>
    </xf>
    <xf numFmtId="43" fontId="20" fillId="0" borderId="1" xfId="0" applyNumberFormat="1" applyFont="1" applyBorder="1" applyAlignment="1">
      <alignment horizontal="right" vertical="top"/>
    </xf>
    <xf numFmtId="43" fontId="17" fillId="0" borderId="3" xfId="0" applyNumberFormat="1" applyFont="1" applyBorder="1"/>
    <xf numFmtId="43" fontId="17" fillId="0" borderId="4" xfId="0" applyNumberFormat="1" applyFont="1" applyBorder="1"/>
    <xf numFmtId="43" fontId="2" fillId="0" borderId="3" xfId="0" applyNumberFormat="1" applyFont="1" applyBorder="1"/>
    <xf numFmtId="43" fontId="2" fillId="0" borderId="4" xfId="0" applyNumberFormat="1" applyFont="1" applyBorder="1"/>
    <xf numFmtId="0" fontId="10" fillId="0" borderId="0" xfId="0" applyFont="1" applyAlignment="1">
      <alignment horizontal="center"/>
    </xf>
    <xf numFmtId="43" fontId="17" fillId="0" borderId="3" xfId="0" applyNumberFormat="1" applyFont="1" applyBorder="1" applyAlignment="1">
      <alignment horizontal="right"/>
    </xf>
    <xf numFmtId="43" fontId="17" fillId="0" borderId="4" xfId="0" applyNumberFormat="1" applyFont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3" fontId="2" fillId="0" borderId="3" xfId="0" applyNumberFormat="1" applyFont="1" applyBorder="1" applyAlignment="1">
      <alignment horizontal="right"/>
    </xf>
    <xf numFmtId="43" fontId="2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4" borderId="0" xfId="0" applyFont="1" applyFill="1" applyAlignment="1">
      <alignment horizontal="center" wrapText="1"/>
    </xf>
  </cellXfs>
  <cellStyles count="5">
    <cellStyle name="40% - Accent3 2" xfId="4" xr:uid="{6410D607-F962-4DA0-9867-DDD41753498A}"/>
    <cellStyle name="Comma" xfId="1" builtinId="3"/>
    <cellStyle name="Hyperlink" xfId="2" builtinId="8"/>
    <cellStyle name="Normal" xfId="0" builtinId="0"/>
    <cellStyle name="Normal 2" xfId="3" xr:uid="{420EB723-2504-4A4A-A309-EDF90DA222FE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35" formatCode="_(* #,##0.00_);_(* \(#,##0.00\);_(* &quot;-&quot;??_);_(@_)"/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</border>
    </dxf>
    <dxf>
      <border outline="0"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8D6B40-13CA-427D-8DF7-BFAADD08F9EA}" name="FinalAllocation" displayName="FinalAllocation" ref="A1:W265" totalsRowShown="0" headerRowDxfId="25" headerRowBorderDxfId="24" tableBorderDxfId="23">
  <autoFilter ref="A1:W265" xr:uid="{EA1D3824-DC97-4AB2-8947-6DE60672C1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732C2D06-A792-4B69-920E-7B544597FDA2}" name="LEA/District" dataDxfId="22"/>
    <tableColumn id="2" xr3:uid="{72737F48-7C65-4AEA-99E3-7C463E682273}" name="UEI" dataDxfId="21"/>
    <tableColumn id="10" xr3:uid="{01AB98B6-F610-440A-A220-E41CCA2C8DF8}" name="MOE 2023/2024 AFR" dataDxfId="20"/>
    <tableColumn id="3" xr3:uid="{02C06266-4F65-4145-BE8F-18E6A3C544E9}" name="Required CCEIS Carryover (267)" dataDxfId="19"/>
    <tableColumn id="18" xr3:uid="{F5954F76-C0FF-4EDE-9A23-4BF819B2A7A0}" name="Required CCEIS Current FY (269)" dataDxfId="18"/>
    <tableColumn id="14" xr3:uid="{B6DE6DF9-18E5-422E-99BA-B4E8A9424577}" name=" CCEIS Required/Not Required " dataDxfId="17">
      <calculatedColumnFormula>IF(G2=0,"Not Required","Required")</calculatedColumnFormula>
    </tableColumn>
    <tableColumn id="9" xr3:uid="{90A1C0C7-9BBE-424A-999A-1FFA793185DA}" name="CCEIS Total" dataDxfId="16"/>
    <tableColumn id="16" xr3:uid="{FDFA95DD-CB3A-4F2F-AAD0-C6F1023FA579}" name="Required PSPS Carryover (266)" dataDxfId="15"/>
    <tableColumn id="4" xr3:uid="{AEB736E4-C27E-46E8-AA94-592D35A672F2}" name="Required PSPS Current FY (268)" dataDxfId="14"/>
    <tableColumn id="20" xr3:uid="{02D321BB-0DD5-4311-9C36-F6BE029E6B78}" name="PSPS Total" dataDxfId="13">
      <calculatedColumnFormula>FinalAllocation[[#This Row],[Required PSPS Carryover (266)]]+FinalAllocation[[#This Row],[Required PSPS Current FY (268)]]</calculatedColumnFormula>
    </tableColumn>
    <tableColumn id="13" xr3:uid="{40E0D339-9549-4024-9444-0B7B2C098FF1}" name="6702 Carryover" dataDxfId="12"/>
    <tableColumn id="17" xr3:uid="{C4B8D95D-4F6C-4024-A728-E1EA1FCC8CF8}" name="6702 Preliminary Allocation" dataDxfId="11"/>
    <tableColumn id="7" xr3:uid="{C387AC94-FB5F-46E8-B5C0-3CFAB9DEEDEB}" name="6702 Budget Total" dataDxfId="10" dataCellStyle="Comma">
      <calculatedColumnFormula>FinalAllocation[[#This Row],[6702 Carryover]]+L2</calculatedColumnFormula>
    </tableColumn>
    <tableColumn id="21" xr3:uid="{A6B2F0BD-74FB-44AD-ABB6-C98B28AEC6D0}" name="6710 Carryover" dataDxfId="9" dataCellStyle="Comma"/>
    <tableColumn id="19" xr3:uid="{7DF23FD1-8CF6-4CAF-8F7D-7D6773823D5B}" name="6710 Preliminary Allocation" dataDxfId="8" dataCellStyle="Comma"/>
    <tableColumn id="8" xr3:uid="{0E03617F-ADCC-4B32-A736-B7190FFC9F18}" name="6710 Budget Total" dataDxfId="7" dataCellStyle="Comma">
      <calculatedColumnFormula>FinalAllocation[[#This Row],[6710 Carryover]]+O2</calculatedColumnFormula>
    </tableColumn>
    <tableColumn id="23" xr3:uid="{CF5F1EAF-FE6F-4DDC-8738-EFBB1A5E3F84}" name="2260 Carryover" dataDxfId="6" dataCellStyle="Comma"/>
    <tableColumn id="22" xr3:uid="{AB19E5FE-5A20-4573-AB78-521C1A172CC1}" name="2260 Preliminary Allocation" dataDxfId="5" dataCellStyle="Comma"/>
    <tableColumn id="11" xr3:uid="{CE0AA6EF-2E00-4989-B776-AC42A366B57E}" name="2260 Budget Total" dataDxfId="4">
      <calculatedColumnFormula>FinalAllocation[[#This Row],[2260 Carryover]]+R2</calculatedColumnFormula>
    </tableColumn>
    <tableColumn id="25" xr3:uid="{091D8BF5-E228-417E-865C-C72B28F441B2}" name="2262 Carryover" dataDxfId="3" dataCellStyle="Comma"/>
    <tableColumn id="24" xr3:uid="{29C0A22C-140B-481D-A720-41BC49B41309}" name="2262 Preliminary Allocation" dataDxfId="2" dataCellStyle="Comma"/>
    <tableColumn id="12" xr3:uid="{8EE1C0B6-AA7B-432D-9BE2-473ACDDC63CE}" name="2262 Budget Total" dataDxfId="1">
      <calculatedColumnFormula>FinalAllocation[[#This Row],[2262 Carryover]]+U2</calculatedColumnFormula>
    </tableColumn>
    <tableColumn id="15" xr3:uid="{DE8F2350-1042-46DF-8AB6-6547366FEEE1}" name="LEA/District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rksped.ade.arkansas.gov/documents/fundingFinance/trainingmaterials/FY24-25LocalPercentageGuideasof6-6-24.pdf" TargetMode="External"/><Relationship Id="rId2" Type="http://schemas.openxmlformats.org/officeDocument/2006/relationships/hyperlink" Target="https://arksped.ade.arkansas.gov/documents/fundingFinance/trainingmaterials/24-25SPEDFinanceProcessGuide.pdf" TargetMode="External"/><Relationship Id="rId1" Type="http://schemas.openxmlformats.org/officeDocument/2006/relationships/hyperlink" Target="https://arksped.ade.arkansas.gov/documents/fundingFinance/Procedures-Manual-update10312022.pdf" TargetMode="External"/><Relationship Id="rId6" Type="http://schemas.openxmlformats.org/officeDocument/2006/relationships/hyperlink" Target="https://arksped.ade.arkansas.gov/documents/fundingFinance/trainingmaterials/FY24-25SPEDAccountCodeListing-CommonFundFunctionProgramasof7-8-24.pdf" TargetMode="External"/><Relationship Id="rId5" Type="http://schemas.openxmlformats.org/officeDocument/2006/relationships/hyperlink" Target="https://arksped.ade.arkansas.gov/documents/fundingFinance/trainingmaterials/HowtopullaCOGNOSBudget-AFRReport7-5-24.pdf" TargetMode="External"/><Relationship Id="rId4" Type="http://schemas.openxmlformats.org/officeDocument/2006/relationships/hyperlink" Target="https://arksped.ade.arkansas.gov/documents/fundingFinance/trainingmaterials/FY24-25-SPEDFinanceMonthlyReminde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66BD-E338-43C8-A850-FE077F1113FD}">
  <sheetPr codeName="Sheet2">
    <tabColor rgb="FFC00000"/>
  </sheetPr>
  <dimension ref="A1:AB267"/>
  <sheetViews>
    <sheetView topLeftCell="H1" workbookViewId="0">
      <pane ySplit="1" topLeftCell="A230" activePane="bottomLeft" state="frozen"/>
      <selection pane="bottomLeft" activeCell="H4" sqref="H4"/>
    </sheetView>
  </sheetViews>
  <sheetFormatPr defaultRowHeight="15" x14ac:dyDescent="0.25"/>
  <cols>
    <col min="1" max="1" width="71.5703125" bestFit="1" customWidth="1"/>
    <col min="2" max="2" width="18.85546875" customWidth="1"/>
    <col min="3" max="3" width="19.28515625" style="16" customWidth="1"/>
    <col min="4" max="4" width="17.140625" customWidth="1"/>
    <col min="5" max="6" width="15.7109375" style="16" customWidth="1"/>
    <col min="7" max="7" width="17.140625" style="16" customWidth="1"/>
    <col min="8" max="22" width="15.7109375" style="16" customWidth="1"/>
    <col min="23" max="23" width="60.85546875" style="16" bestFit="1" customWidth="1"/>
    <col min="24" max="25" width="57.5703125" bestFit="1" customWidth="1"/>
    <col min="26" max="26" width="29.28515625" customWidth="1"/>
    <col min="27" max="27" width="19.42578125" customWidth="1"/>
    <col min="28" max="28" width="57.5703125" style="8" bestFit="1" customWidth="1"/>
  </cols>
  <sheetData>
    <row r="1" spans="1:28" s="9" customFormat="1" ht="45" x14ac:dyDescent="0.25">
      <c r="A1" s="7" t="s">
        <v>259</v>
      </c>
      <c r="B1" s="1" t="s">
        <v>0</v>
      </c>
      <c r="C1" s="12" t="s">
        <v>572</v>
      </c>
      <c r="D1" s="12" t="s">
        <v>538</v>
      </c>
      <c r="E1" s="12" t="s">
        <v>539</v>
      </c>
      <c r="F1" s="21" t="s">
        <v>528</v>
      </c>
      <c r="G1" s="12" t="s">
        <v>537</v>
      </c>
      <c r="H1" s="12" t="s">
        <v>540</v>
      </c>
      <c r="I1" s="12" t="s">
        <v>541</v>
      </c>
      <c r="J1" s="12" t="s">
        <v>542</v>
      </c>
      <c r="K1" s="12" t="s">
        <v>560</v>
      </c>
      <c r="L1" s="12" t="s">
        <v>561</v>
      </c>
      <c r="M1" s="12" t="s">
        <v>520</v>
      </c>
      <c r="N1" s="12" t="s">
        <v>562</v>
      </c>
      <c r="O1" s="12" t="s">
        <v>563</v>
      </c>
      <c r="P1" s="12" t="s">
        <v>521</v>
      </c>
      <c r="Q1" s="13" t="s">
        <v>564</v>
      </c>
      <c r="R1" s="13" t="s">
        <v>565</v>
      </c>
      <c r="S1" s="13" t="s">
        <v>522</v>
      </c>
      <c r="T1" s="13" t="s">
        <v>566</v>
      </c>
      <c r="U1" s="13" t="s">
        <v>567</v>
      </c>
      <c r="V1" s="14" t="s">
        <v>523</v>
      </c>
      <c r="W1" s="2" t="s">
        <v>518</v>
      </c>
    </row>
    <row r="2" spans="1:28" ht="15.75" x14ac:dyDescent="0.25">
      <c r="A2" s="5" t="s">
        <v>535</v>
      </c>
      <c r="B2" s="29" t="s">
        <v>536</v>
      </c>
      <c r="C2" s="58">
        <v>1452024.06</v>
      </c>
      <c r="D2" s="15">
        <v>26421.98</v>
      </c>
      <c r="E2" s="15">
        <v>71747.679999999993</v>
      </c>
      <c r="F2" s="22" t="str">
        <f t="shared" ref="F2" si="0">IF(G2=0,"Not Required","Required")</f>
        <v>Required</v>
      </c>
      <c r="G2" s="10">
        <f>FinalAllocation[[#This Row],[Required CCEIS Carryover (267)]]+FinalAllocation[[#This Row],[Required CCEIS Current FY (269)]]</f>
        <v>98169.66</v>
      </c>
      <c r="H2" s="32">
        <v>3456.06</v>
      </c>
      <c r="I2" s="31">
        <v>7997.11</v>
      </c>
      <c r="J2" s="15">
        <f>FinalAllocation[[#This Row],[Required PSPS Carryover (266)]]+FinalAllocation[[#This Row],[Required PSPS Current FY (268)]]</f>
        <v>11453.17</v>
      </c>
      <c r="K2" s="31">
        <v>30800.49</v>
      </c>
      <c r="L2" s="31">
        <v>471645.89</v>
      </c>
      <c r="M2" s="31">
        <f>FinalAllocation[[#This Row],[6702 Carryover]]+L2</f>
        <v>502446.38</v>
      </c>
      <c r="N2" s="31">
        <v>0</v>
      </c>
      <c r="O2" s="31">
        <v>22243.93</v>
      </c>
      <c r="P2" s="31">
        <f>FinalAllocation[[#This Row],[6710 Carryover]]+O2</f>
        <v>22243.93</v>
      </c>
      <c r="Q2" s="31">
        <v>0</v>
      </c>
      <c r="R2" s="32">
        <v>114917.47</v>
      </c>
      <c r="S2" s="34">
        <f>FinalAllocation[[#This Row],[2260 Carryover]]+R2</f>
        <v>114917.47</v>
      </c>
      <c r="T2" s="31">
        <v>0</v>
      </c>
      <c r="U2" s="31">
        <v>40816.32</v>
      </c>
      <c r="V2" s="15">
        <f>FinalAllocation[[#This Row],[2262 Carryover]]+U2</f>
        <v>40816.32</v>
      </c>
      <c r="W2" s="3" t="s">
        <v>535</v>
      </c>
      <c r="AB2"/>
    </row>
    <row r="3" spans="1:28" ht="15.75" x14ac:dyDescent="0.25">
      <c r="A3" s="5" t="s">
        <v>260</v>
      </c>
      <c r="B3" s="51" t="s">
        <v>1</v>
      </c>
      <c r="C3" s="59">
        <v>915790.83</v>
      </c>
      <c r="D3" s="57">
        <v>0</v>
      </c>
      <c r="E3" s="15">
        <v>0</v>
      </c>
      <c r="F3" s="22" t="str">
        <f t="shared" ref="F3:F67" si="1">IF(G3=0,"Not Required","Required")</f>
        <v>Not Required</v>
      </c>
      <c r="G3" s="10">
        <f>FinalAllocation[[#This Row],[Required CCEIS Carryover (267)]]+FinalAllocation[[#This Row],[Required CCEIS Current FY (269)]]</f>
        <v>0</v>
      </c>
      <c r="H3" s="31">
        <v>0</v>
      </c>
      <c r="I3" s="31">
        <v>0</v>
      </c>
      <c r="J3" s="15">
        <f>FinalAllocation[[#This Row],[Required PSPS Carryover (266)]]+FinalAllocation[[#This Row],[Required PSPS Current FY (268)]]</f>
        <v>0</v>
      </c>
      <c r="K3" s="31">
        <v>113.85</v>
      </c>
      <c r="L3" s="31">
        <v>313309.31</v>
      </c>
      <c r="M3" s="31">
        <f>FinalAllocation[[#This Row],[6702 Carryover]]+L3</f>
        <v>313423.15999999997</v>
      </c>
      <c r="N3" s="31">
        <v>0</v>
      </c>
      <c r="O3" s="31">
        <v>12204.91</v>
      </c>
      <c r="P3" s="31">
        <f>FinalAllocation[[#This Row],[6710 Carryover]]+O3</f>
        <v>12204.91</v>
      </c>
      <c r="Q3" s="31">
        <v>0</v>
      </c>
      <c r="R3" s="32">
        <v>79558.25</v>
      </c>
      <c r="S3" s="34">
        <f>FinalAllocation[[#This Row],[2260 Carryover]]+R3</f>
        <v>79558.25</v>
      </c>
      <c r="T3" s="31">
        <v>0</v>
      </c>
      <c r="U3" s="31">
        <v>28257.45</v>
      </c>
      <c r="V3" s="15">
        <f>FinalAllocation[[#This Row],[2262 Carryover]]+U3</f>
        <v>28257.45</v>
      </c>
      <c r="W3" s="3" t="s">
        <v>260</v>
      </c>
      <c r="AB3"/>
    </row>
    <row r="4" spans="1:28" ht="15.75" x14ac:dyDescent="0.25">
      <c r="A4" s="5" t="s">
        <v>261</v>
      </c>
      <c r="B4" s="51" t="s">
        <v>2</v>
      </c>
      <c r="C4" s="59">
        <v>943862.06</v>
      </c>
      <c r="D4" s="57">
        <v>2202.6999999999998</v>
      </c>
      <c r="E4" s="15">
        <v>69165.539999999994</v>
      </c>
      <c r="F4" s="22" t="str">
        <f t="shared" si="1"/>
        <v>Required</v>
      </c>
      <c r="G4" s="10">
        <f>FinalAllocation[[#This Row],[Required CCEIS Carryover (267)]]+FinalAllocation[[#This Row],[Required CCEIS Current FY (269)]]</f>
        <v>71368.240000000005</v>
      </c>
      <c r="H4" s="31">
        <v>8997.52</v>
      </c>
      <c r="I4" s="31">
        <v>18122.55</v>
      </c>
      <c r="J4" s="15">
        <f>FinalAllocation[[#This Row],[Required PSPS Carryover (266)]]+FinalAllocation[[#This Row],[Required PSPS Current FY (268)]]</f>
        <v>27120.07</v>
      </c>
      <c r="K4" s="31">
        <v>70422.75</v>
      </c>
      <c r="L4" s="31">
        <v>454036.33</v>
      </c>
      <c r="M4" s="31">
        <f>FinalAllocation[[#This Row],[6702 Carryover]]+L4</f>
        <v>524459.07999999996</v>
      </c>
      <c r="N4" s="31">
        <v>0</v>
      </c>
      <c r="O4" s="31">
        <v>21390.28</v>
      </c>
      <c r="P4" s="31">
        <f>FinalAllocation[[#This Row],[6710 Carryover]]+O4</f>
        <v>21390.28</v>
      </c>
      <c r="Q4" s="31">
        <v>0</v>
      </c>
      <c r="R4" s="32">
        <v>70718.44</v>
      </c>
      <c r="S4" s="34">
        <f>FinalAllocation[[#This Row],[2260 Carryover]]+R4</f>
        <v>70718.44</v>
      </c>
      <c r="T4" s="31">
        <v>0</v>
      </c>
      <c r="U4" s="31">
        <v>25117.73</v>
      </c>
      <c r="V4" s="15">
        <f>FinalAllocation[[#This Row],[2262 Carryover]]+U4</f>
        <v>25117.73</v>
      </c>
      <c r="W4" s="3" t="s">
        <v>261</v>
      </c>
      <c r="AB4"/>
    </row>
    <row r="5" spans="1:28" ht="15.75" x14ac:dyDescent="0.25">
      <c r="A5" s="5" t="s">
        <v>262</v>
      </c>
      <c r="B5" s="51" t="s">
        <v>3</v>
      </c>
      <c r="C5" s="59">
        <v>1302391.33</v>
      </c>
      <c r="D5" s="57">
        <v>0</v>
      </c>
      <c r="E5" s="15">
        <v>0</v>
      </c>
      <c r="F5" s="22" t="str">
        <f t="shared" si="1"/>
        <v>Not Required</v>
      </c>
      <c r="G5" s="10">
        <f>FinalAllocation[[#This Row],[Required CCEIS Carryover (267)]]+FinalAllocation[[#This Row],[Required CCEIS Current FY (269)]]</f>
        <v>0</v>
      </c>
      <c r="H5" s="31">
        <v>7198.57</v>
      </c>
      <c r="I5" s="31">
        <v>6619.54</v>
      </c>
      <c r="J5" s="15">
        <f>FinalAllocation[[#This Row],[Required PSPS Carryover (266)]]+FinalAllocation[[#This Row],[Required PSPS Current FY (268)]]</f>
        <v>13818.11</v>
      </c>
      <c r="K5" s="31">
        <v>16274</v>
      </c>
      <c r="L5" s="31">
        <v>454938.14</v>
      </c>
      <c r="M5" s="31">
        <f>FinalAllocation[[#This Row],[6702 Carryover]]+L5</f>
        <v>471212.14</v>
      </c>
      <c r="N5" s="31">
        <v>0</v>
      </c>
      <c r="O5" s="31">
        <v>32306.639999999999</v>
      </c>
      <c r="P5" s="31">
        <f>FinalAllocation[[#This Row],[6710 Carryover]]+O5</f>
        <v>32306.639999999999</v>
      </c>
      <c r="Q5" s="31">
        <v>0</v>
      </c>
      <c r="R5" s="32">
        <v>119968.79</v>
      </c>
      <c r="S5" s="34">
        <f>FinalAllocation[[#This Row],[2260 Carryover]]+R5</f>
        <v>119968.79</v>
      </c>
      <c r="T5" s="31">
        <v>0</v>
      </c>
      <c r="U5" s="31">
        <v>42610.45</v>
      </c>
      <c r="V5" s="15">
        <f>FinalAllocation[[#This Row],[2262 Carryover]]+U5</f>
        <v>42610.45</v>
      </c>
      <c r="W5" s="3" t="s">
        <v>262</v>
      </c>
      <c r="AB5"/>
    </row>
    <row r="6" spans="1:28" ht="15.75" x14ac:dyDescent="0.25">
      <c r="A6" s="5" t="s">
        <v>263</v>
      </c>
      <c r="B6" s="52" t="s">
        <v>4</v>
      </c>
      <c r="C6" s="59">
        <v>747911.61</v>
      </c>
      <c r="D6" s="57">
        <v>0</v>
      </c>
      <c r="E6" s="15">
        <v>0</v>
      </c>
      <c r="F6" s="22" t="str">
        <f t="shared" si="1"/>
        <v>Not Required</v>
      </c>
      <c r="G6" s="10">
        <f>FinalAllocation[[#This Row],[Required CCEIS Carryover (267)]]+FinalAllocation[[#This Row],[Required CCEIS Current FY (269)]]</f>
        <v>0</v>
      </c>
      <c r="H6" s="31">
        <v>0</v>
      </c>
      <c r="I6" s="31">
        <v>0</v>
      </c>
      <c r="J6" s="15">
        <f>FinalAllocation[[#This Row],[Required PSPS Carryover (266)]]+FinalAllocation[[#This Row],[Required PSPS Current FY (268)]]</f>
        <v>0</v>
      </c>
      <c r="K6" s="31">
        <v>70139.31</v>
      </c>
      <c r="L6" s="31">
        <v>468671.47</v>
      </c>
      <c r="M6" s="31">
        <f>FinalAllocation[[#This Row],[6702 Carryover]]+L6</f>
        <v>538810.78</v>
      </c>
      <c r="N6" s="31">
        <v>0</v>
      </c>
      <c r="O6" s="31">
        <v>25274.38</v>
      </c>
      <c r="P6" s="31">
        <f>FinalAllocation[[#This Row],[6710 Carryover]]+O6</f>
        <v>25274.38</v>
      </c>
      <c r="Q6" s="31">
        <v>0</v>
      </c>
      <c r="R6" s="32">
        <v>121231.62</v>
      </c>
      <c r="S6" s="34">
        <f>FinalAllocation[[#This Row],[2260 Carryover]]+R6</f>
        <v>121231.62</v>
      </c>
      <c r="T6" s="31">
        <v>0</v>
      </c>
      <c r="U6" s="31">
        <v>43058.98</v>
      </c>
      <c r="V6" s="15">
        <f>FinalAllocation[[#This Row],[2262 Carryover]]+U6</f>
        <v>43058.98</v>
      </c>
      <c r="W6" s="3" t="s">
        <v>263</v>
      </c>
      <c r="AB6"/>
    </row>
    <row r="7" spans="1:28" ht="15.75" x14ac:dyDescent="0.25">
      <c r="A7" s="5" t="s">
        <v>264</v>
      </c>
      <c r="B7" s="51" t="s">
        <v>5</v>
      </c>
      <c r="C7" s="59">
        <v>498461.39</v>
      </c>
      <c r="D7" s="57">
        <v>0</v>
      </c>
      <c r="E7" s="15">
        <v>0</v>
      </c>
      <c r="F7" s="22" t="str">
        <f t="shared" si="1"/>
        <v>Not Required</v>
      </c>
      <c r="G7" s="10">
        <f>FinalAllocation[[#This Row],[Required CCEIS Carryover (267)]]+FinalAllocation[[#This Row],[Required CCEIS Current FY (269)]]</f>
        <v>0</v>
      </c>
      <c r="H7" s="31">
        <v>0</v>
      </c>
      <c r="I7" s="31">
        <v>0</v>
      </c>
      <c r="J7" s="15">
        <f>FinalAllocation[[#This Row],[Required PSPS Carryover (266)]]+FinalAllocation[[#This Row],[Required PSPS Current FY (268)]]</f>
        <v>0</v>
      </c>
      <c r="K7" s="31">
        <v>0</v>
      </c>
      <c r="L7" s="31">
        <v>188354.54</v>
      </c>
      <c r="M7" s="31">
        <f>FinalAllocation[[#This Row],[6702 Carryover]]+L7</f>
        <v>188354.54</v>
      </c>
      <c r="N7" s="31">
        <v>3.06</v>
      </c>
      <c r="O7" s="31">
        <v>8812.2800000000007</v>
      </c>
      <c r="P7" s="31">
        <f>FinalAllocation[[#This Row],[6710 Carryover]]+O7</f>
        <v>8815.34</v>
      </c>
      <c r="Q7" s="31">
        <v>29.23</v>
      </c>
      <c r="R7" s="32">
        <v>16416.78</v>
      </c>
      <c r="S7" s="34">
        <f>FinalAllocation[[#This Row],[2260 Carryover]]+R7</f>
        <v>16446.009999999998</v>
      </c>
      <c r="T7" s="31">
        <v>10.38</v>
      </c>
      <c r="U7" s="31">
        <v>5830.9</v>
      </c>
      <c r="V7" s="15">
        <f>FinalAllocation[[#This Row],[2262 Carryover]]+U7</f>
        <v>5841.28</v>
      </c>
      <c r="W7" s="3" t="s">
        <v>264</v>
      </c>
      <c r="AB7"/>
    </row>
    <row r="8" spans="1:28" ht="15.75" x14ac:dyDescent="0.25">
      <c r="A8" s="5" t="s">
        <v>265</v>
      </c>
      <c r="B8" s="51" t="s">
        <v>6</v>
      </c>
      <c r="C8" s="59">
        <v>3885202.26</v>
      </c>
      <c r="D8" s="57">
        <v>0</v>
      </c>
      <c r="E8" s="15">
        <v>0</v>
      </c>
      <c r="F8" s="22" t="str">
        <f t="shared" si="1"/>
        <v>Not Required</v>
      </c>
      <c r="G8" s="10">
        <f>FinalAllocation[[#This Row],[Required CCEIS Carryover (267)]]+FinalAllocation[[#This Row],[Required CCEIS Current FY (269)]]</f>
        <v>0</v>
      </c>
      <c r="H8" s="31">
        <v>7333.06</v>
      </c>
      <c r="I8" s="31">
        <v>15041.43</v>
      </c>
      <c r="J8" s="15">
        <f>FinalAllocation[[#This Row],[Required PSPS Carryover (266)]]+FinalAllocation[[#This Row],[Required PSPS Current FY (268)]]</f>
        <v>22374.49</v>
      </c>
      <c r="K8" s="31">
        <v>11567.59</v>
      </c>
      <c r="L8" s="31">
        <v>974233.62</v>
      </c>
      <c r="M8" s="31">
        <f>FinalAllocation[[#This Row],[6702 Carryover]]+L8</f>
        <v>985801.21</v>
      </c>
      <c r="N8" s="31">
        <v>0</v>
      </c>
      <c r="O8" s="31">
        <v>40772.160000000003</v>
      </c>
      <c r="P8" s="31">
        <f>FinalAllocation[[#This Row],[6710 Carryover]]+O8</f>
        <v>40772.160000000003</v>
      </c>
      <c r="Q8" s="31">
        <v>0</v>
      </c>
      <c r="R8" s="32">
        <v>160379.32999999999</v>
      </c>
      <c r="S8" s="34">
        <f>FinalAllocation[[#This Row],[2260 Carryover]]+R8</f>
        <v>160379.32999999999</v>
      </c>
      <c r="T8" s="31">
        <v>0</v>
      </c>
      <c r="U8" s="31">
        <v>56963.44</v>
      </c>
      <c r="V8" s="15">
        <f>FinalAllocation[[#This Row],[2262 Carryover]]+U8</f>
        <v>56963.44</v>
      </c>
      <c r="W8" s="3" t="s">
        <v>265</v>
      </c>
      <c r="AB8"/>
    </row>
    <row r="9" spans="1:28" ht="15.75" x14ac:dyDescent="0.25">
      <c r="A9" s="5" t="s">
        <v>266</v>
      </c>
      <c r="B9" s="52" t="s">
        <v>7</v>
      </c>
      <c r="C9" s="59">
        <v>332246.13</v>
      </c>
      <c r="D9" s="57">
        <v>0</v>
      </c>
      <c r="E9" s="15">
        <v>0</v>
      </c>
      <c r="F9" s="22" t="str">
        <f t="shared" si="1"/>
        <v>Not Required</v>
      </c>
      <c r="G9" s="10">
        <f>FinalAllocation[[#This Row],[Required CCEIS Carryover (267)]]+FinalAllocation[[#This Row],[Required CCEIS Current FY (269)]]</f>
        <v>0</v>
      </c>
      <c r="H9" s="31">
        <v>0</v>
      </c>
      <c r="I9" s="31">
        <v>0</v>
      </c>
      <c r="J9" s="15">
        <f>FinalAllocation[[#This Row],[Required PSPS Carryover (266)]]+FinalAllocation[[#This Row],[Required PSPS Current FY (268)]]</f>
        <v>0</v>
      </c>
      <c r="K9" s="31">
        <v>12263.7</v>
      </c>
      <c r="L9" s="31">
        <v>138362.1</v>
      </c>
      <c r="M9" s="31">
        <f>FinalAllocation[[#This Row],[6702 Carryover]]+L9</f>
        <v>150625.79999999999</v>
      </c>
      <c r="N9" s="31">
        <v>0</v>
      </c>
      <c r="O9" s="31">
        <v>12835.81</v>
      </c>
      <c r="P9" s="31">
        <f>FinalAllocation[[#This Row],[6710 Carryover]]+O9</f>
        <v>12835.81</v>
      </c>
      <c r="Q9" s="31">
        <v>0</v>
      </c>
      <c r="R9" s="32">
        <v>13891.12</v>
      </c>
      <c r="S9" s="34">
        <f>FinalAllocation[[#This Row],[2260 Carryover]]+R9</f>
        <v>13891.12</v>
      </c>
      <c r="T9" s="31">
        <v>0</v>
      </c>
      <c r="U9" s="31">
        <v>4933.84</v>
      </c>
      <c r="V9" s="15">
        <f>FinalAllocation[[#This Row],[2262 Carryover]]+U9</f>
        <v>4933.84</v>
      </c>
      <c r="W9" s="3" t="s">
        <v>266</v>
      </c>
      <c r="AB9"/>
    </row>
    <row r="10" spans="1:28" ht="15.75" x14ac:dyDescent="0.25">
      <c r="A10" s="5" t="s">
        <v>267</v>
      </c>
      <c r="B10" s="51" t="s">
        <v>8</v>
      </c>
      <c r="C10" s="59">
        <v>20282018.34</v>
      </c>
      <c r="D10" s="57">
        <v>0</v>
      </c>
      <c r="E10" s="15">
        <v>0</v>
      </c>
      <c r="F10" s="22" t="str">
        <f t="shared" si="1"/>
        <v>Not Required</v>
      </c>
      <c r="G10" s="10">
        <f>FinalAllocation[[#This Row],[Required CCEIS Carryover (267)]]+FinalAllocation[[#This Row],[Required CCEIS Current FY (269)]]</f>
        <v>0</v>
      </c>
      <c r="H10" s="31">
        <v>132016.69</v>
      </c>
      <c r="I10" s="31">
        <v>94472.37</v>
      </c>
      <c r="J10" s="15">
        <f>FinalAllocation[[#This Row],[Required PSPS Carryover (266)]]+FinalAllocation[[#This Row],[Required PSPS Current FY (268)]]</f>
        <v>226489.06</v>
      </c>
      <c r="K10" s="31">
        <v>216594.88</v>
      </c>
      <c r="L10" s="31">
        <v>3901248.22</v>
      </c>
      <c r="M10" s="31">
        <f>FinalAllocation[[#This Row],[6702 Carryover]]+L10</f>
        <v>4117843.1</v>
      </c>
      <c r="N10" s="31">
        <v>1280.81</v>
      </c>
      <c r="O10" s="31">
        <v>103792.8</v>
      </c>
      <c r="P10" s="31">
        <f>FinalAllocation[[#This Row],[6710 Carryover]]+O10</f>
        <v>105073.61</v>
      </c>
      <c r="Q10" s="31">
        <v>0.82</v>
      </c>
      <c r="R10" s="32">
        <v>371271.83</v>
      </c>
      <c r="S10" s="34">
        <f>FinalAllocation[[#This Row],[2260 Carryover]]+R10</f>
        <v>371272.65</v>
      </c>
      <c r="T10" s="31">
        <v>0.33</v>
      </c>
      <c r="U10" s="31">
        <v>131868.13</v>
      </c>
      <c r="V10" s="15">
        <f>FinalAllocation[[#This Row],[2262 Carryover]]+U10</f>
        <v>131868.46</v>
      </c>
      <c r="W10" s="3" t="s">
        <v>267</v>
      </c>
      <c r="AB10"/>
    </row>
    <row r="11" spans="1:28" ht="15.75" x14ac:dyDescent="0.25">
      <c r="A11" s="5" t="s">
        <v>268</v>
      </c>
      <c r="B11" s="51" t="s">
        <v>9</v>
      </c>
      <c r="C11" s="59">
        <v>452223.27</v>
      </c>
      <c r="D11" s="57">
        <v>0</v>
      </c>
      <c r="E11" s="15">
        <v>0</v>
      </c>
      <c r="F11" s="22" t="str">
        <f t="shared" si="1"/>
        <v>Not Required</v>
      </c>
      <c r="G11" s="10">
        <f>FinalAllocation[[#This Row],[Required CCEIS Carryover (267)]]+FinalAllocation[[#This Row],[Required CCEIS Current FY (269)]]</f>
        <v>0</v>
      </c>
      <c r="H11" s="31">
        <v>1471.72</v>
      </c>
      <c r="I11" s="31">
        <v>1649.45</v>
      </c>
      <c r="J11" s="15">
        <f>FinalAllocation[[#This Row],[Required PSPS Carryover (266)]]+FinalAllocation[[#This Row],[Required PSPS Current FY (268)]]</f>
        <v>3121.17</v>
      </c>
      <c r="K11" s="31">
        <v>51686.79</v>
      </c>
      <c r="L11" s="31">
        <v>163400.51</v>
      </c>
      <c r="M11" s="31">
        <f>FinalAllocation[[#This Row],[6702 Carryover]]+L11</f>
        <v>215087.3</v>
      </c>
      <c r="N11" s="31">
        <v>28.69</v>
      </c>
      <c r="O11" s="31">
        <v>5701.38</v>
      </c>
      <c r="P11" s="31">
        <f>FinalAllocation[[#This Row],[6710 Carryover]]+O11</f>
        <v>5730.07</v>
      </c>
      <c r="Q11" s="31">
        <v>0</v>
      </c>
      <c r="R11" s="32">
        <v>17679.61</v>
      </c>
      <c r="S11" s="34">
        <f>FinalAllocation[[#This Row],[2260 Carryover]]+R11</f>
        <v>17679.61</v>
      </c>
      <c r="T11" s="31">
        <v>0</v>
      </c>
      <c r="U11" s="31">
        <v>6279.43</v>
      </c>
      <c r="V11" s="15">
        <f>FinalAllocation[[#This Row],[2262 Carryover]]+U11</f>
        <v>6279.43</v>
      </c>
      <c r="W11" s="3" t="s">
        <v>268</v>
      </c>
      <c r="AB11"/>
    </row>
    <row r="12" spans="1:28" ht="15.75" x14ac:dyDescent="0.25">
      <c r="A12" s="5" t="s">
        <v>269</v>
      </c>
      <c r="B12" s="51" t="s">
        <v>10</v>
      </c>
      <c r="C12" s="59">
        <v>1708072.78</v>
      </c>
      <c r="D12" s="57">
        <v>0</v>
      </c>
      <c r="E12" s="15">
        <v>0</v>
      </c>
      <c r="F12" s="22" t="str">
        <f t="shared" si="1"/>
        <v>Not Required</v>
      </c>
      <c r="G12" s="10">
        <f>FinalAllocation[[#This Row],[Required CCEIS Carryover (267)]]+FinalAllocation[[#This Row],[Required CCEIS Current FY (269)]]</f>
        <v>0</v>
      </c>
      <c r="H12" s="31">
        <v>1581.92</v>
      </c>
      <c r="I12" s="31">
        <v>1558.01</v>
      </c>
      <c r="J12" s="15">
        <f>FinalAllocation[[#This Row],[Required PSPS Carryover (266)]]+FinalAllocation[[#This Row],[Required PSPS Current FY (268)]]</f>
        <v>3139.93</v>
      </c>
      <c r="K12" s="31">
        <v>191253.69</v>
      </c>
      <c r="L12" s="31">
        <v>423794.79</v>
      </c>
      <c r="M12" s="31">
        <f>FinalAllocation[[#This Row],[6702 Carryover]]+L12</f>
        <v>615048.48</v>
      </c>
      <c r="N12" s="31">
        <v>0</v>
      </c>
      <c r="O12" s="31">
        <v>10563.88</v>
      </c>
      <c r="P12" s="31">
        <f>FinalAllocation[[#This Row],[6710 Carryover]]+O12</f>
        <v>10563.88</v>
      </c>
      <c r="Q12" s="31">
        <v>0</v>
      </c>
      <c r="R12" s="32">
        <v>31570.73</v>
      </c>
      <c r="S12" s="34">
        <f>FinalAllocation[[#This Row],[2260 Carryover]]+R12</f>
        <v>31570.73</v>
      </c>
      <c r="T12" s="31">
        <v>10287.85</v>
      </c>
      <c r="U12" s="31">
        <v>11213.27</v>
      </c>
      <c r="V12" s="15">
        <f>FinalAllocation[[#This Row],[2262 Carryover]]+U12</f>
        <v>21501.119999999999</v>
      </c>
      <c r="W12" s="3" t="s">
        <v>269</v>
      </c>
      <c r="AB12"/>
    </row>
    <row r="13" spans="1:28" ht="15.75" x14ac:dyDescent="0.25">
      <c r="A13" s="5" t="s">
        <v>270</v>
      </c>
      <c r="B13" s="52" t="s">
        <v>11</v>
      </c>
      <c r="C13" s="59">
        <v>2008590.66</v>
      </c>
      <c r="D13" s="57">
        <v>11923.01</v>
      </c>
      <c r="E13" s="15">
        <v>66281.63</v>
      </c>
      <c r="F13" s="22" t="str">
        <f t="shared" si="1"/>
        <v>Required</v>
      </c>
      <c r="G13" s="10">
        <f>FinalAllocation[[#This Row],[Required CCEIS Carryover (267)]]+FinalAllocation[[#This Row],[Required CCEIS Current FY (269)]]</f>
        <v>78204.639999999999</v>
      </c>
      <c r="H13" s="31">
        <v>4279.76</v>
      </c>
      <c r="I13" s="31">
        <v>10670.1</v>
      </c>
      <c r="J13" s="15">
        <f>FinalAllocation[[#This Row],[Required PSPS Carryover (266)]]+FinalAllocation[[#This Row],[Required PSPS Current FY (268)]]</f>
        <v>14949.86</v>
      </c>
      <c r="K13" s="31">
        <v>75030.2</v>
      </c>
      <c r="L13" s="31">
        <v>444854.11</v>
      </c>
      <c r="M13" s="31">
        <f>FinalAllocation[[#This Row],[6702 Carryover]]+L13</f>
        <v>519884.31</v>
      </c>
      <c r="N13" s="31">
        <v>2448.73</v>
      </c>
      <c r="O13" s="31">
        <v>12405.91</v>
      </c>
      <c r="P13" s="31">
        <f>FinalAllocation[[#This Row],[6710 Carryover]]+O13</f>
        <v>14854.64</v>
      </c>
      <c r="Q13" s="31">
        <v>12954.22</v>
      </c>
      <c r="R13" s="32">
        <v>45461.85</v>
      </c>
      <c r="S13" s="34">
        <f>FinalAllocation[[#This Row],[2260 Carryover]]+R13</f>
        <v>58416.07</v>
      </c>
      <c r="T13" s="31">
        <v>3670.92</v>
      </c>
      <c r="U13" s="31">
        <v>16147.11</v>
      </c>
      <c r="V13" s="15">
        <f>FinalAllocation[[#This Row],[2262 Carryover]]+U13</f>
        <v>19818.03</v>
      </c>
      <c r="W13" s="3" t="s">
        <v>270</v>
      </c>
      <c r="AB13"/>
    </row>
    <row r="14" spans="1:28" ht="15.75" x14ac:dyDescent="0.25">
      <c r="A14" s="5" t="s">
        <v>271</v>
      </c>
      <c r="B14" s="51" t="s">
        <v>12</v>
      </c>
      <c r="C14" s="59">
        <v>14286857.050000001</v>
      </c>
      <c r="D14" s="57">
        <v>0</v>
      </c>
      <c r="E14" s="15">
        <v>0</v>
      </c>
      <c r="F14" s="22" t="str">
        <f t="shared" si="1"/>
        <v>Not Required</v>
      </c>
      <c r="G14" s="10">
        <f>FinalAllocation[[#This Row],[Required CCEIS Carryover (267)]]+FinalAllocation[[#This Row],[Required CCEIS Current FY (269)]]</f>
        <v>0</v>
      </c>
      <c r="H14" s="31">
        <v>0</v>
      </c>
      <c r="I14" s="31">
        <v>72364.62</v>
      </c>
      <c r="J14" s="15">
        <f>FinalAllocation[[#This Row],[Required PSPS Carryover (266)]]+FinalAllocation[[#This Row],[Required PSPS Current FY (268)]]</f>
        <v>72364.62</v>
      </c>
      <c r="K14" s="31">
        <v>249657.64</v>
      </c>
      <c r="L14" s="31">
        <v>3482343.99</v>
      </c>
      <c r="M14" s="31">
        <f>FinalAllocation[[#This Row],[6702 Carryover]]+L14</f>
        <v>3732001.63</v>
      </c>
      <c r="N14" s="31">
        <v>0</v>
      </c>
      <c r="O14" s="31">
        <v>106659.8</v>
      </c>
      <c r="P14" s="31">
        <f>FinalAllocation[[#This Row],[6710 Carryover]]+O14</f>
        <v>106659.8</v>
      </c>
      <c r="Q14" s="31">
        <v>0</v>
      </c>
      <c r="R14" s="32">
        <v>320758.65999999997</v>
      </c>
      <c r="S14" s="34">
        <f>FinalAllocation[[#This Row],[2260 Carryover]]+R14</f>
        <v>320758.65999999997</v>
      </c>
      <c r="T14" s="31">
        <v>0</v>
      </c>
      <c r="U14" s="31">
        <v>113926.88</v>
      </c>
      <c r="V14" s="15">
        <f>FinalAllocation[[#This Row],[2262 Carryover]]+U14</f>
        <v>113926.88</v>
      </c>
      <c r="W14" s="3" t="s">
        <v>271</v>
      </c>
      <c r="AB14"/>
    </row>
    <row r="15" spans="1:28" ht="15.75" x14ac:dyDescent="0.25">
      <c r="A15" s="5" t="s">
        <v>272</v>
      </c>
      <c r="B15" s="51" t="s">
        <v>13</v>
      </c>
      <c r="C15" s="59">
        <v>5191386.49</v>
      </c>
      <c r="D15" s="57">
        <v>0</v>
      </c>
      <c r="E15" s="15">
        <v>0</v>
      </c>
      <c r="F15" s="22" t="str">
        <f t="shared" si="1"/>
        <v>Not Required</v>
      </c>
      <c r="G15" s="10">
        <f>FinalAllocation[[#This Row],[Required CCEIS Carryover (267)]]+FinalAllocation[[#This Row],[Required CCEIS Current FY (269)]]</f>
        <v>0</v>
      </c>
      <c r="H15" s="31">
        <v>13909.96</v>
      </c>
      <c r="I15" s="31">
        <v>16269</v>
      </c>
      <c r="J15" s="15">
        <f>FinalAllocation[[#This Row],[Required PSPS Carryover (266)]]+FinalAllocation[[#This Row],[Required PSPS Current FY (268)]]</f>
        <v>30178.959999999999</v>
      </c>
      <c r="K15" s="31">
        <v>0</v>
      </c>
      <c r="L15" s="31">
        <v>953418.96</v>
      </c>
      <c r="M15" s="31">
        <f>FinalAllocation[[#This Row],[6702 Carryover]]+L15</f>
        <v>953418.96</v>
      </c>
      <c r="N15" s="31">
        <v>0</v>
      </c>
      <c r="O15" s="31">
        <v>25730.09</v>
      </c>
      <c r="P15" s="31">
        <f>FinalAllocation[[#This Row],[6710 Carryover]]+O15</f>
        <v>25730.09</v>
      </c>
      <c r="Q15" s="31">
        <v>0</v>
      </c>
      <c r="R15" s="32">
        <v>118705.96</v>
      </c>
      <c r="S15" s="34">
        <f>FinalAllocation[[#This Row],[2260 Carryover]]+R15</f>
        <v>118705.96</v>
      </c>
      <c r="T15" s="31">
        <v>0</v>
      </c>
      <c r="U15" s="31">
        <v>42161.91</v>
      </c>
      <c r="V15" s="15">
        <f>FinalAllocation[[#This Row],[2262 Carryover]]+U15</f>
        <v>42161.91</v>
      </c>
      <c r="W15" s="3" t="s">
        <v>272</v>
      </c>
      <c r="AB15"/>
    </row>
    <row r="16" spans="1:28" ht="15.75" x14ac:dyDescent="0.25">
      <c r="A16" s="5" t="s">
        <v>273</v>
      </c>
      <c r="B16" s="52" t="s">
        <v>14</v>
      </c>
      <c r="C16" s="59">
        <v>1992246.21</v>
      </c>
      <c r="D16" s="57">
        <v>0</v>
      </c>
      <c r="E16" s="15">
        <v>0</v>
      </c>
      <c r="F16" s="22" t="str">
        <f t="shared" si="1"/>
        <v>Not Required</v>
      </c>
      <c r="G16" s="10">
        <f>FinalAllocation[[#This Row],[Required CCEIS Carryover (267)]]+FinalAllocation[[#This Row],[Required CCEIS Current FY (269)]]</f>
        <v>0</v>
      </c>
      <c r="H16" s="31">
        <v>0</v>
      </c>
      <c r="I16" s="31">
        <v>5041.0600000000004</v>
      </c>
      <c r="J16" s="15">
        <f>FinalAllocation[[#This Row],[Required PSPS Carryover (266)]]+FinalAllocation[[#This Row],[Required PSPS Current FY (268)]]</f>
        <v>5041.0600000000004</v>
      </c>
      <c r="K16" s="31">
        <v>136510.29999999999</v>
      </c>
      <c r="L16" s="31">
        <v>510660.87</v>
      </c>
      <c r="M16" s="31">
        <f>FinalAllocation[[#This Row],[6702 Carryover]]+L16</f>
        <v>647171.17000000004</v>
      </c>
      <c r="N16" s="31">
        <v>0</v>
      </c>
      <c r="O16" s="31">
        <v>16919.91</v>
      </c>
      <c r="P16" s="31">
        <f>FinalAllocation[[#This Row],[6710 Carryover]]+O16</f>
        <v>16919.91</v>
      </c>
      <c r="Q16" s="31">
        <v>0</v>
      </c>
      <c r="R16" s="32">
        <v>36622.050000000003</v>
      </c>
      <c r="S16" s="34">
        <f>FinalAllocation[[#This Row],[2260 Carryover]]+R16</f>
        <v>36622.050000000003</v>
      </c>
      <c r="T16" s="31">
        <v>0</v>
      </c>
      <c r="U16" s="31">
        <v>13007.4</v>
      </c>
      <c r="V16" s="15">
        <f>FinalAllocation[[#This Row],[2262 Carryover]]+U16</f>
        <v>13007.4</v>
      </c>
      <c r="W16" s="3" t="s">
        <v>273</v>
      </c>
      <c r="AB16"/>
    </row>
    <row r="17" spans="1:28" ht="15.75" x14ac:dyDescent="0.25">
      <c r="A17" s="5" t="s">
        <v>274</v>
      </c>
      <c r="B17" s="51" t="s">
        <v>15</v>
      </c>
      <c r="C17" s="59">
        <v>349223.47</v>
      </c>
      <c r="D17" s="57">
        <v>0</v>
      </c>
      <c r="E17" s="15">
        <v>0</v>
      </c>
      <c r="F17" s="22" t="str">
        <f t="shared" si="1"/>
        <v>Not Required</v>
      </c>
      <c r="G17" s="10">
        <f>FinalAllocation[[#This Row],[Required CCEIS Carryover (267)]]+FinalAllocation[[#This Row],[Required CCEIS Current FY (269)]]</f>
        <v>0</v>
      </c>
      <c r="H17" s="31">
        <v>0</v>
      </c>
      <c r="I17" s="31">
        <v>0</v>
      </c>
      <c r="J17" s="15">
        <f>FinalAllocation[[#This Row],[Required PSPS Carryover (266)]]+FinalAllocation[[#This Row],[Required PSPS Current FY (268)]]</f>
        <v>0</v>
      </c>
      <c r="K17" s="31">
        <v>3891.29</v>
      </c>
      <c r="L17" s="31">
        <v>205218.26</v>
      </c>
      <c r="M17" s="31">
        <f>FinalAllocation[[#This Row],[6702 Carryover]]+L17</f>
        <v>209109.55</v>
      </c>
      <c r="N17" s="31">
        <v>13422.24</v>
      </c>
      <c r="O17" s="31">
        <v>6244.81</v>
      </c>
      <c r="P17" s="31">
        <f>FinalAllocation[[#This Row],[6710 Carryover]]+O17</f>
        <v>19667.05</v>
      </c>
      <c r="Q17" s="31">
        <v>19103.79</v>
      </c>
      <c r="R17" s="32">
        <v>6314.14</v>
      </c>
      <c r="S17" s="34">
        <f>FinalAllocation[[#This Row],[2260 Carryover]]+R17</f>
        <v>25417.93</v>
      </c>
      <c r="T17" s="31">
        <v>6396.17</v>
      </c>
      <c r="U17" s="31">
        <v>2242.65</v>
      </c>
      <c r="V17" s="15">
        <f>FinalAllocation[[#This Row],[2262 Carryover]]+U17</f>
        <v>8638.82</v>
      </c>
      <c r="W17" s="3" t="s">
        <v>274</v>
      </c>
      <c r="AB17"/>
    </row>
    <row r="18" spans="1:28" ht="15.75" x14ac:dyDescent="0.25">
      <c r="A18" s="5" t="s">
        <v>275</v>
      </c>
      <c r="B18" s="51" t="s">
        <v>16</v>
      </c>
      <c r="C18" s="59">
        <v>236860.52</v>
      </c>
      <c r="D18" s="57">
        <v>0</v>
      </c>
      <c r="E18" s="15">
        <v>0</v>
      </c>
      <c r="F18" s="22" t="str">
        <f t="shared" si="1"/>
        <v>Not Required</v>
      </c>
      <c r="G18" s="10">
        <f>FinalAllocation[[#This Row],[Required CCEIS Carryover (267)]]+FinalAllocation[[#This Row],[Required CCEIS Current FY (269)]]</f>
        <v>0</v>
      </c>
      <c r="H18" s="31">
        <v>0</v>
      </c>
      <c r="I18" s="31">
        <v>0</v>
      </c>
      <c r="J18" s="15">
        <f>FinalAllocation[[#This Row],[Required PSPS Carryover (266)]]+FinalAllocation[[#This Row],[Required PSPS Current FY (268)]]</f>
        <v>0</v>
      </c>
      <c r="K18" s="31">
        <v>40971.68</v>
      </c>
      <c r="L18" s="31">
        <v>369341.46</v>
      </c>
      <c r="M18" s="31">
        <f>FinalAllocation[[#This Row],[6702 Carryover]]+L18</f>
        <v>410313.14</v>
      </c>
      <c r="N18" s="31">
        <v>5666.02</v>
      </c>
      <c r="O18" s="31">
        <v>9654.18</v>
      </c>
      <c r="P18" s="31">
        <f>FinalAllocation[[#This Row],[6710 Carryover]]+O18</f>
        <v>15320.2</v>
      </c>
      <c r="Q18" s="31">
        <v>2173.6</v>
      </c>
      <c r="R18" s="32">
        <v>0</v>
      </c>
      <c r="S18" s="34">
        <f>FinalAllocation[[#This Row],[2260 Carryover]]+R18</f>
        <v>2173.6</v>
      </c>
      <c r="T18" s="31">
        <v>0</v>
      </c>
      <c r="U18" s="31">
        <v>0</v>
      </c>
      <c r="V18" s="15">
        <f>FinalAllocation[[#This Row],[2262 Carryover]]+U18</f>
        <v>0</v>
      </c>
      <c r="W18" s="3" t="s">
        <v>275</v>
      </c>
      <c r="AB18"/>
    </row>
    <row r="19" spans="1:28" ht="15.75" x14ac:dyDescent="0.25">
      <c r="A19" s="5" t="s">
        <v>276</v>
      </c>
      <c r="B19" s="51" t="s">
        <v>17</v>
      </c>
      <c r="C19" s="59">
        <v>1243503.3999999999</v>
      </c>
      <c r="D19" s="57">
        <v>0</v>
      </c>
      <c r="E19" s="15">
        <v>0</v>
      </c>
      <c r="F19" s="22" t="str">
        <f t="shared" si="1"/>
        <v>Not Required</v>
      </c>
      <c r="G19" s="10">
        <f>FinalAllocation[[#This Row],[Required CCEIS Carryover (267)]]+FinalAllocation[[#This Row],[Required CCEIS Current FY (269)]]</f>
        <v>0</v>
      </c>
      <c r="H19" s="31">
        <v>0</v>
      </c>
      <c r="I19" s="31">
        <v>0</v>
      </c>
      <c r="J19" s="15">
        <f>FinalAllocation[[#This Row],[Required PSPS Carryover (266)]]+FinalAllocation[[#This Row],[Required PSPS Current FY (268)]]</f>
        <v>0</v>
      </c>
      <c r="K19" s="31">
        <v>0</v>
      </c>
      <c r="L19" s="31">
        <v>886035.23</v>
      </c>
      <c r="M19" s="31">
        <f>FinalAllocation[[#This Row],[6702 Carryover]]+L19</f>
        <v>886035.23</v>
      </c>
      <c r="N19" s="31">
        <v>0</v>
      </c>
      <c r="O19" s="31">
        <v>17713.39</v>
      </c>
      <c r="P19" s="31">
        <f>FinalAllocation[[#This Row],[6710 Carryover]]+O19</f>
        <v>17713.39</v>
      </c>
      <c r="Q19" s="31">
        <v>0</v>
      </c>
      <c r="R19" s="32">
        <v>0</v>
      </c>
      <c r="S19" s="34">
        <f>FinalAllocation[[#This Row],[2260 Carryover]]+R19</f>
        <v>0</v>
      </c>
      <c r="T19" s="31">
        <v>0</v>
      </c>
      <c r="U19" s="31">
        <v>0</v>
      </c>
      <c r="V19" s="15">
        <f>FinalAllocation[[#This Row],[2262 Carryover]]+U19</f>
        <v>0</v>
      </c>
      <c r="W19" s="3" t="s">
        <v>276</v>
      </c>
      <c r="AB19"/>
    </row>
    <row r="20" spans="1:28" ht="15.75" x14ac:dyDescent="0.25">
      <c r="A20" s="5" t="s">
        <v>277</v>
      </c>
      <c r="B20" s="51" t="s">
        <v>18</v>
      </c>
      <c r="C20" s="59">
        <v>28119.84</v>
      </c>
      <c r="D20" s="57">
        <v>0</v>
      </c>
      <c r="E20" s="15">
        <v>0</v>
      </c>
      <c r="F20" s="22" t="str">
        <f t="shared" si="1"/>
        <v>Not Required</v>
      </c>
      <c r="G20" s="10">
        <f>FinalAllocation[[#This Row],[Required CCEIS Carryover (267)]]+FinalAllocation[[#This Row],[Required CCEIS Current FY (269)]]</f>
        <v>0</v>
      </c>
      <c r="H20" s="31">
        <v>0</v>
      </c>
      <c r="I20" s="31">
        <v>0</v>
      </c>
      <c r="J20" s="15">
        <f>FinalAllocation[[#This Row],[Required PSPS Carryover (266)]]+FinalAllocation[[#This Row],[Required PSPS Current FY (268)]]</f>
        <v>0</v>
      </c>
      <c r="K20" s="31">
        <v>1941.33</v>
      </c>
      <c r="L20" s="31">
        <v>11416.25</v>
      </c>
      <c r="M20" s="31">
        <f>FinalAllocation[[#This Row],[6702 Carryover]]+L20</f>
        <v>13357.58</v>
      </c>
      <c r="N20" s="31">
        <v>0</v>
      </c>
      <c r="O20" s="31">
        <v>0</v>
      </c>
      <c r="P20" s="31">
        <f>FinalAllocation[[#This Row],[6710 Carryover]]+O20</f>
        <v>0</v>
      </c>
      <c r="Q20" s="31">
        <v>0</v>
      </c>
      <c r="R20" s="32">
        <v>0</v>
      </c>
      <c r="S20" s="34">
        <f>FinalAllocation[[#This Row],[2260 Carryover]]+R20</f>
        <v>0</v>
      </c>
      <c r="T20" s="31">
        <v>0</v>
      </c>
      <c r="U20" s="31">
        <v>0</v>
      </c>
      <c r="V20" s="15">
        <f>FinalAllocation[[#This Row],[2262 Carryover]]+U20</f>
        <v>0</v>
      </c>
      <c r="W20" s="3" t="s">
        <v>277</v>
      </c>
      <c r="AB20"/>
    </row>
    <row r="21" spans="1:28" ht="15.75" x14ac:dyDescent="0.25">
      <c r="A21" s="5" t="s">
        <v>553</v>
      </c>
      <c r="B21" s="51" t="s">
        <v>554</v>
      </c>
      <c r="C21" s="59"/>
      <c r="D21" s="57"/>
      <c r="E21" s="15"/>
      <c r="F21" s="22" t="str">
        <f>IF(G21=0,"Not Required","Required")</f>
        <v>Not Required</v>
      </c>
      <c r="G21" s="10"/>
      <c r="H21" s="31">
        <v>0</v>
      </c>
      <c r="I21" s="31"/>
      <c r="J21" s="15">
        <f>FinalAllocation[[#This Row],[Required PSPS Carryover (266)]]+FinalAllocation[[#This Row],[Required PSPS Current FY (268)]]</f>
        <v>0</v>
      </c>
      <c r="K21" s="31">
        <v>0</v>
      </c>
      <c r="L21" s="31">
        <v>15348.6</v>
      </c>
      <c r="M21" s="31">
        <f>FinalAllocation[[#This Row],[6702 Carryover]]+L21</f>
        <v>15348.6</v>
      </c>
      <c r="N21" s="31">
        <v>0</v>
      </c>
      <c r="O21" s="31">
        <v>0</v>
      </c>
      <c r="P21" s="31">
        <f>FinalAllocation[[#This Row],[6710 Carryover]]+O21</f>
        <v>0</v>
      </c>
      <c r="Q21" s="31">
        <v>0</v>
      </c>
      <c r="R21" s="32">
        <v>0</v>
      </c>
      <c r="S21" s="34">
        <f>FinalAllocation[[#This Row],[2260 Carryover]]+R21</f>
        <v>0</v>
      </c>
      <c r="T21" s="31">
        <v>0</v>
      </c>
      <c r="U21" s="31">
        <v>0</v>
      </c>
      <c r="V21" s="15">
        <f>FinalAllocation[[#This Row],[2262 Carryover]]+U21</f>
        <v>0</v>
      </c>
      <c r="W21" s="3"/>
      <c r="AB21"/>
    </row>
    <row r="22" spans="1:28" ht="15.75" x14ac:dyDescent="0.25">
      <c r="A22" s="5" t="s">
        <v>555</v>
      </c>
      <c r="B22" s="51" t="s">
        <v>559</v>
      </c>
      <c r="C22" s="59"/>
      <c r="D22" s="57"/>
      <c r="E22" s="15"/>
      <c r="F22" s="22" t="str">
        <f>IF(G22=0,"Not Required","Required")</f>
        <v>Not Required</v>
      </c>
      <c r="G22" s="10"/>
      <c r="H22" s="31">
        <v>0</v>
      </c>
      <c r="I22" s="31"/>
      <c r="J22" s="15">
        <f>FinalAllocation[[#This Row],[Required PSPS Carryover (266)]]+FinalAllocation[[#This Row],[Required PSPS Current FY (268)]]</f>
        <v>0</v>
      </c>
      <c r="K22" s="31">
        <v>0</v>
      </c>
      <c r="L22" s="31">
        <v>25634.7</v>
      </c>
      <c r="M22" s="31">
        <f>FinalAllocation[[#This Row],[6702 Carryover]]+L22</f>
        <v>25634.7</v>
      </c>
      <c r="N22" s="31">
        <v>0</v>
      </c>
      <c r="O22" s="31">
        <v>0</v>
      </c>
      <c r="P22" s="31">
        <f>FinalAllocation[[#This Row],[6710 Carryover]]+O22</f>
        <v>0</v>
      </c>
      <c r="Q22" s="31">
        <v>0</v>
      </c>
      <c r="R22" s="32">
        <v>0</v>
      </c>
      <c r="S22" s="34">
        <f>FinalAllocation[[#This Row],[2260 Carryover]]+R22</f>
        <v>0</v>
      </c>
      <c r="T22" s="31">
        <v>0</v>
      </c>
      <c r="U22" s="31">
        <v>0</v>
      </c>
      <c r="V22" s="15">
        <f>FinalAllocation[[#This Row],[2262 Carryover]]+U22</f>
        <v>0</v>
      </c>
      <c r="W22" s="3"/>
      <c r="AB22"/>
    </row>
    <row r="23" spans="1:28" ht="15.75" x14ac:dyDescent="0.25">
      <c r="A23" s="5" t="s">
        <v>278</v>
      </c>
      <c r="B23" s="51" t="s">
        <v>19</v>
      </c>
      <c r="C23" s="59">
        <v>366965.53</v>
      </c>
      <c r="D23" s="57">
        <v>0</v>
      </c>
      <c r="E23" s="15">
        <v>0</v>
      </c>
      <c r="F23" s="22" t="str">
        <f t="shared" si="1"/>
        <v>Not Required</v>
      </c>
      <c r="G23" s="10">
        <f>FinalAllocation[[#This Row],[Required CCEIS Carryover (267)]]+FinalAllocation[[#This Row],[Required CCEIS Current FY (269)]]</f>
        <v>0</v>
      </c>
      <c r="H23" s="31">
        <v>0</v>
      </c>
      <c r="I23" s="31">
        <v>1356.27</v>
      </c>
      <c r="J23" s="15">
        <f>FinalAllocation[[#This Row],[Required PSPS Carryover (266)]]+FinalAllocation[[#This Row],[Required PSPS Current FY (268)]]</f>
        <v>1356.27</v>
      </c>
      <c r="K23" s="31">
        <v>268.19</v>
      </c>
      <c r="L23" s="31">
        <v>129727.93</v>
      </c>
      <c r="M23" s="31">
        <f>FinalAllocation[[#This Row],[6702 Carryover]]+L23</f>
        <v>129996.12</v>
      </c>
      <c r="N23" s="31">
        <v>1.87</v>
      </c>
      <c r="O23" s="31">
        <v>5794.42</v>
      </c>
      <c r="P23" s="31">
        <f>FinalAllocation[[#This Row],[6710 Carryover]]+O23</f>
        <v>5796.29</v>
      </c>
      <c r="Q23" s="31">
        <v>0</v>
      </c>
      <c r="R23" s="32">
        <v>11365.46</v>
      </c>
      <c r="S23" s="34">
        <f>FinalAllocation[[#This Row],[2260 Carryover]]+R23</f>
        <v>11365.46</v>
      </c>
      <c r="T23" s="31">
        <v>0</v>
      </c>
      <c r="U23" s="31">
        <v>4036.77</v>
      </c>
      <c r="V23" s="15">
        <f>FinalAllocation[[#This Row],[2262 Carryover]]+U23</f>
        <v>4036.77</v>
      </c>
      <c r="W23" s="3" t="s">
        <v>278</v>
      </c>
      <c r="AB23"/>
    </row>
    <row r="24" spans="1:28" ht="15.75" x14ac:dyDescent="0.25">
      <c r="A24" s="5" t="s">
        <v>279</v>
      </c>
      <c r="B24" s="52" t="s">
        <v>20</v>
      </c>
      <c r="C24" s="59">
        <v>550059.86</v>
      </c>
      <c r="D24" s="57">
        <v>0</v>
      </c>
      <c r="E24" s="15">
        <v>0</v>
      </c>
      <c r="F24" s="22" t="str">
        <f t="shared" si="1"/>
        <v>Not Required</v>
      </c>
      <c r="G24" s="10">
        <f>FinalAllocation[[#This Row],[Required CCEIS Carryover (267)]]+FinalAllocation[[#This Row],[Required CCEIS Current FY (269)]]</f>
        <v>0</v>
      </c>
      <c r="H24" s="31">
        <v>0</v>
      </c>
      <c r="I24" s="31">
        <v>0</v>
      </c>
      <c r="J24" s="15">
        <f>FinalAllocation[[#This Row],[Required PSPS Carryover (266)]]+FinalAllocation[[#This Row],[Required PSPS Current FY (268)]]</f>
        <v>0</v>
      </c>
      <c r="K24" s="31">
        <v>0</v>
      </c>
      <c r="L24" s="31">
        <v>235439.95</v>
      </c>
      <c r="M24" s="31">
        <f>FinalAllocation[[#This Row],[6702 Carryover]]+L24</f>
        <v>235439.95</v>
      </c>
      <c r="N24" s="31">
        <v>0</v>
      </c>
      <c r="O24" s="31">
        <v>5989.3</v>
      </c>
      <c r="P24" s="31">
        <f>FinalAllocation[[#This Row],[6710 Carryover]]+O24</f>
        <v>5989.3</v>
      </c>
      <c r="Q24" s="31">
        <v>0</v>
      </c>
      <c r="R24" s="32">
        <v>21468.09</v>
      </c>
      <c r="S24" s="34">
        <f>FinalAllocation[[#This Row],[2260 Carryover]]+R24</f>
        <v>21468.09</v>
      </c>
      <c r="T24" s="31">
        <v>0</v>
      </c>
      <c r="U24" s="31">
        <v>7625.02</v>
      </c>
      <c r="V24" s="15">
        <f>FinalAllocation[[#This Row],[2262 Carryover]]+U24</f>
        <v>7625.02</v>
      </c>
      <c r="W24" s="3" t="s">
        <v>279</v>
      </c>
      <c r="AB24"/>
    </row>
    <row r="25" spans="1:28" ht="15.75" x14ac:dyDescent="0.25">
      <c r="A25" s="5" t="s">
        <v>280</v>
      </c>
      <c r="B25" s="51" t="s">
        <v>21</v>
      </c>
      <c r="C25" s="59">
        <v>2462735.79</v>
      </c>
      <c r="D25" s="57">
        <v>0</v>
      </c>
      <c r="E25" s="15">
        <v>0</v>
      </c>
      <c r="F25" s="22" t="str">
        <f t="shared" si="1"/>
        <v>Not Required</v>
      </c>
      <c r="G25" s="10">
        <f>FinalAllocation[[#This Row],[Required CCEIS Carryover (267)]]+FinalAllocation[[#This Row],[Required CCEIS Current FY (269)]]</f>
        <v>0</v>
      </c>
      <c r="H25" s="31">
        <v>3968.46</v>
      </c>
      <c r="I25" s="31">
        <v>4461.8999999999996</v>
      </c>
      <c r="J25" s="15">
        <f>FinalAllocation[[#This Row],[Required PSPS Carryover (266)]]+FinalAllocation[[#This Row],[Required PSPS Current FY (268)]]</f>
        <v>8430.36</v>
      </c>
      <c r="K25" s="31">
        <v>0</v>
      </c>
      <c r="L25" s="31">
        <v>687176.18</v>
      </c>
      <c r="M25" s="31">
        <f>FinalAllocation[[#This Row],[6702 Carryover]]+L25</f>
        <v>687176.18</v>
      </c>
      <c r="N25" s="31">
        <v>0</v>
      </c>
      <c r="O25" s="31">
        <v>41642.31</v>
      </c>
      <c r="P25" s="31">
        <f>FinalAllocation[[#This Row],[6710 Carryover]]+O25</f>
        <v>41642.31</v>
      </c>
      <c r="Q25" s="31">
        <v>0</v>
      </c>
      <c r="R25" s="32">
        <v>131334.25</v>
      </c>
      <c r="S25" s="34">
        <f>FinalAllocation[[#This Row],[2260 Carryover]]+R25</f>
        <v>131334.25</v>
      </c>
      <c r="T25" s="31">
        <v>0</v>
      </c>
      <c r="U25" s="31">
        <v>46647.23</v>
      </c>
      <c r="V25" s="15">
        <f>FinalAllocation[[#This Row],[2262 Carryover]]+U25</f>
        <v>46647.23</v>
      </c>
      <c r="W25" s="3" t="s">
        <v>280</v>
      </c>
      <c r="AB25"/>
    </row>
    <row r="26" spans="1:28" ht="15.75" x14ac:dyDescent="0.25">
      <c r="A26" s="5" t="s">
        <v>281</v>
      </c>
      <c r="B26" s="52" t="s">
        <v>22</v>
      </c>
      <c r="C26" s="59">
        <v>212919.25</v>
      </c>
      <c r="D26" s="57">
        <v>0</v>
      </c>
      <c r="E26" s="15">
        <v>0</v>
      </c>
      <c r="F26" s="22" t="str">
        <f t="shared" si="1"/>
        <v>Not Required</v>
      </c>
      <c r="G26" s="10">
        <f>FinalAllocation[[#This Row],[Required CCEIS Carryover (267)]]+FinalAllocation[[#This Row],[Required CCEIS Current FY (269)]]</f>
        <v>0</v>
      </c>
      <c r="H26" s="31">
        <v>0</v>
      </c>
      <c r="I26" s="31">
        <v>0</v>
      </c>
      <c r="J26" s="15">
        <f>FinalAllocation[[#This Row],[Required PSPS Carryover (266)]]+FinalAllocation[[#This Row],[Required PSPS Current FY (268)]]</f>
        <v>0</v>
      </c>
      <c r="K26" s="31">
        <v>327.82</v>
      </c>
      <c r="L26" s="31">
        <v>117094.39999999999</v>
      </c>
      <c r="M26" s="31">
        <f>FinalAllocation[[#This Row],[6702 Carryover]]+L26</f>
        <v>117422.22</v>
      </c>
      <c r="N26" s="31">
        <v>1.61</v>
      </c>
      <c r="O26" s="31">
        <v>9226.85</v>
      </c>
      <c r="P26" s="31">
        <f>FinalAllocation[[#This Row],[6710 Carryover]]+O26</f>
        <v>9228.4599999999991</v>
      </c>
      <c r="Q26" s="31">
        <v>0</v>
      </c>
      <c r="R26" s="32">
        <v>7576.97</v>
      </c>
      <c r="S26" s="34">
        <f>FinalAllocation[[#This Row],[2260 Carryover]]+R26</f>
        <v>7576.97</v>
      </c>
      <c r="T26" s="31">
        <v>0</v>
      </c>
      <c r="U26" s="31">
        <v>2691.18</v>
      </c>
      <c r="V26" s="15">
        <f>FinalAllocation[[#This Row],[2262 Carryover]]+U26</f>
        <v>2691.18</v>
      </c>
      <c r="W26" s="3" t="s">
        <v>281</v>
      </c>
      <c r="AB26"/>
    </row>
    <row r="27" spans="1:28" ht="15.75" x14ac:dyDescent="0.25">
      <c r="A27" s="5" t="s">
        <v>282</v>
      </c>
      <c r="B27" s="51" t="s">
        <v>23</v>
      </c>
      <c r="C27" s="59">
        <v>601288.11</v>
      </c>
      <c r="D27" s="57">
        <v>0</v>
      </c>
      <c r="E27" s="15">
        <v>0</v>
      </c>
      <c r="F27" s="22" t="str">
        <f t="shared" si="1"/>
        <v>Not Required</v>
      </c>
      <c r="G27" s="10">
        <f>FinalAllocation[[#This Row],[Required CCEIS Carryover (267)]]+FinalAllocation[[#This Row],[Required CCEIS Current FY (269)]]</f>
        <v>0</v>
      </c>
      <c r="H27" s="31">
        <v>0</v>
      </c>
      <c r="I27" s="31">
        <v>0</v>
      </c>
      <c r="J27" s="15">
        <f>FinalAllocation[[#This Row],[Required PSPS Carryover (266)]]+FinalAllocation[[#This Row],[Required PSPS Current FY (268)]]</f>
        <v>0</v>
      </c>
      <c r="K27" s="31">
        <v>0</v>
      </c>
      <c r="L27" s="31">
        <v>210269.84</v>
      </c>
      <c r="M27" s="31">
        <f>FinalAllocation[[#This Row],[6702 Carryover]]+L27</f>
        <v>210269.84</v>
      </c>
      <c r="N27" s="31">
        <v>0</v>
      </c>
      <c r="O27" s="31">
        <v>7467.72</v>
      </c>
      <c r="P27" s="31">
        <f>FinalAllocation[[#This Row],[6710 Carryover]]+O27</f>
        <v>7467.72</v>
      </c>
      <c r="Q27" s="31">
        <v>0</v>
      </c>
      <c r="R27" s="32">
        <v>16416.78</v>
      </c>
      <c r="S27" s="34">
        <f>FinalAllocation[[#This Row],[2260 Carryover]]+R27</f>
        <v>16416.78</v>
      </c>
      <c r="T27" s="31">
        <v>732.35</v>
      </c>
      <c r="U27" s="31">
        <v>5830.9</v>
      </c>
      <c r="V27" s="15">
        <f>FinalAllocation[[#This Row],[2262 Carryover]]+U27</f>
        <v>6563.25</v>
      </c>
      <c r="W27" s="3" t="s">
        <v>282</v>
      </c>
      <c r="AB27"/>
    </row>
    <row r="28" spans="1:28" ht="15.75" x14ac:dyDescent="0.25">
      <c r="A28" s="5" t="s">
        <v>283</v>
      </c>
      <c r="B28" s="52" t="s">
        <v>24</v>
      </c>
      <c r="C28" s="59">
        <v>259323.91</v>
      </c>
      <c r="D28" s="57">
        <v>0</v>
      </c>
      <c r="E28" s="15">
        <v>0</v>
      </c>
      <c r="F28" s="22" t="str">
        <f t="shared" si="1"/>
        <v>Not Required</v>
      </c>
      <c r="G28" s="10">
        <f>FinalAllocation[[#This Row],[Required CCEIS Carryover (267)]]+FinalAllocation[[#This Row],[Required CCEIS Current FY (269)]]</f>
        <v>0</v>
      </c>
      <c r="H28" s="31">
        <v>0</v>
      </c>
      <c r="I28" s="31">
        <v>0</v>
      </c>
      <c r="J28" s="15">
        <f>FinalAllocation[[#This Row],[Required PSPS Carryover (266)]]+FinalAllocation[[#This Row],[Required PSPS Current FY (268)]]</f>
        <v>0</v>
      </c>
      <c r="K28" s="31">
        <v>12639.97</v>
      </c>
      <c r="L28" s="31">
        <v>120056.47</v>
      </c>
      <c r="M28" s="31">
        <f>FinalAllocation[[#This Row],[6702 Carryover]]+L28</f>
        <v>132696.44</v>
      </c>
      <c r="N28" s="31">
        <v>1686.37</v>
      </c>
      <c r="O28" s="31">
        <v>3613.1</v>
      </c>
      <c r="P28" s="31">
        <f>FinalAllocation[[#This Row],[6710 Carryover]]+O28</f>
        <v>5299.47</v>
      </c>
      <c r="Q28" s="31">
        <v>0</v>
      </c>
      <c r="R28" s="32">
        <v>1262.82</v>
      </c>
      <c r="S28" s="34">
        <f>FinalAllocation[[#This Row],[2260 Carryover]]+R28</f>
        <v>1262.82</v>
      </c>
      <c r="T28" s="31">
        <v>255.51</v>
      </c>
      <c r="U28" s="31">
        <v>448.53</v>
      </c>
      <c r="V28" s="15">
        <f>FinalAllocation[[#This Row],[2262 Carryover]]+U28</f>
        <v>704.04</v>
      </c>
      <c r="W28" s="3" t="s">
        <v>283</v>
      </c>
      <c r="AB28"/>
    </row>
    <row r="29" spans="1:28" ht="15.75" x14ac:dyDescent="0.25">
      <c r="A29" s="5" t="s">
        <v>284</v>
      </c>
      <c r="B29" s="52" t="s">
        <v>25</v>
      </c>
      <c r="C29" s="59">
        <v>135651.21</v>
      </c>
      <c r="D29" s="57">
        <v>0</v>
      </c>
      <c r="E29" s="15">
        <v>17102.990000000002</v>
      </c>
      <c r="F29" s="22" t="str">
        <f t="shared" si="1"/>
        <v>Required</v>
      </c>
      <c r="G29" s="10">
        <f>FinalAllocation[[#This Row],[Required CCEIS Carryover (267)]]+FinalAllocation[[#This Row],[Required CCEIS Current FY (269)]]</f>
        <v>17102.990000000002</v>
      </c>
      <c r="H29" s="31">
        <v>0</v>
      </c>
      <c r="I29" s="31">
        <v>0</v>
      </c>
      <c r="J29" s="15">
        <f>FinalAllocation[[#This Row],[Required PSPS Carryover (266)]]+FinalAllocation[[#This Row],[Required PSPS Current FY (268)]]</f>
        <v>0</v>
      </c>
      <c r="K29" s="31">
        <v>29066.799999999999</v>
      </c>
      <c r="L29" s="31">
        <v>110031.62</v>
      </c>
      <c r="M29" s="31">
        <f>FinalAllocation[[#This Row],[6702 Carryover]]+L29</f>
        <v>139098.42000000001</v>
      </c>
      <c r="N29" s="31">
        <v>0</v>
      </c>
      <c r="O29" s="31">
        <v>7449.09</v>
      </c>
      <c r="P29" s="31">
        <f>FinalAllocation[[#This Row],[6710 Carryover]]+O29</f>
        <v>7449.09</v>
      </c>
      <c r="Q29" s="31">
        <v>0</v>
      </c>
      <c r="R29" s="32">
        <v>29045.07</v>
      </c>
      <c r="S29" s="34">
        <f>FinalAllocation[[#This Row],[2260 Carryover]]+R29</f>
        <v>29045.07</v>
      </c>
      <c r="T29" s="31">
        <v>0</v>
      </c>
      <c r="U29" s="31">
        <v>10316.209999999999</v>
      </c>
      <c r="V29" s="15">
        <f>FinalAllocation[[#This Row],[2262 Carryover]]+U29</f>
        <v>10316.209999999999</v>
      </c>
      <c r="W29" s="3" t="s">
        <v>284</v>
      </c>
      <c r="AB29"/>
    </row>
    <row r="30" spans="1:28" ht="15.75" x14ac:dyDescent="0.25">
      <c r="A30" s="5" t="s">
        <v>285</v>
      </c>
      <c r="B30" s="51" t="s">
        <v>26</v>
      </c>
      <c r="C30" s="59">
        <v>742355.88</v>
      </c>
      <c r="D30" s="57">
        <v>0</v>
      </c>
      <c r="E30" s="15">
        <v>0</v>
      </c>
      <c r="F30" s="22" t="str">
        <f t="shared" si="1"/>
        <v>Not Required</v>
      </c>
      <c r="G30" s="10">
        <f>FinalAllocation[[#This Row],[Required CCEIS Carryover (267)]]+FinalAllocation[[#This Row],[Required CCEIS Current FY (269)]]</f>
        <v>0</v>
      </c>
      <c r="H30" s="31">
        <v>3739.02</v>
      </c>
      <c r="I30" s="31">
        <v>33829.64</v>
      </c>
      <c r="J30" s="15">
        <f>FinalAllocation[[#This Row],[Required PSPS Carryover (266)]]+FinalAllocation[[#This Row],[Required PSPS Current FY (268)]]</f>
        <v>37568.660000000003</v>
      </c>
      <c r="K30" s="31">
        <v>337322.61</v>
      </c>
      <c r="L30" s="31">
        <v>393873.73</v>
      </c>
      <c r="M30" s="31">
        <f>FinalAllocation[[#This Row],[6702 Carryover]]+L30</f>
        <v>731196.34</v>
      </c>
      <c r="N30" s="31">
        <v>0</v>
      </c>
      <c r="O30" s="31">
        <v>34485.56</v>
      </c>
      <c r="P30" s="31">
        <f>FinalAllocation[[#This Row],[6710 Carryover]]+O30</f>
        <v>34485.56</v>
      </c>
      <c r="Q30" s="31">
        <v>0</v>
      </c>
      <c r="R30" s="32">
        <v>140174.06</v>
      </c>
      <c r="S30" s="34">
        <f>FinalAllocation[[#This Row],[2260 Carryover]]+R30</f>
        <v>140174.06</v>
      </c>
      <c r="T30" s="31">
        <v>0</v>
      </c>
      <c r="U30" s="31">
        <v>49786.94</v>
      </c>
      <c r="V30" s="15">
        <f>FinalAllocation[[#This Row],[2262 Carryover]]+U30</f>
        <v>49786.94</v>
      </c>
      <c r="W30" s="3" t="s">
        <v>285</v>
      </c>
      <c r="AB30"/>
    </row>
    <row r="31" spans="1:28" ht="15.75" x14ac:dyDescent="0.25">
      <c r="A31" s="5" t="s">
        <v>286</v>
      </c>
      <c r="B31" s="52" t="s">
        <v>27</v>
      </c>
      <c r="C31" s="59">
        <v>337283.28</v>
      </c>
      <c r="D31" s="57">
        <v>0</v>
      </c>
      <c r="E31" s="15">
        <v>0</v>
      </c>
      <c r="F31" s="22" t="str">
        <f t="shared" si="1"/>
        <v>Not Required</v>
      </c>
      <c r="G31" s="10">
        <f>FinalAllocation[[#This Row],[Required CCEIS Carryover (267)]]+FinalAllocation[[#This Row],[Required CCEIS Current FY (269)]]</f>
        <v>0</v>
      </c>
      <c r="H31" s="31">
        <v>0</v>
      </c>
      <c r="I31" s="31">
        <v>0</v>
      </c>
      <c r="J31" s="15">
        <f>FinalAllocation[[#This Row],[Required PSPS Carryover (266)]]+FinalAllocation[[#This Row],[Required PSPS Current FY (268)]]</f>
        <v>0</v>
      </c>
      <c r="K31" s="31">
        <v>1160.79</v>
      </c>
      <c r="L31" s="31">
        <v>165496.22</v>
      </c>
      <c r="M31" s="31">
        <f>FinalAllocation[[#This Row],[6702 Carryover]]+L31</f>
        <v>166657.01</v>
      </c>
      <c r="N31" s="31">
        <v>0</v>
      </c>
      <c r="O31" s="31">
        <v>13642.32</v>
      </c>
      <c r="P31" s="31">
        <f>FinalAllocation[[#This Row],[6710 Carryover]]+O31</f>
        <v>13642.32</v>
      </c>
      <c r="Q31" s="31">
        <v>0</v>
      </c>
      <c r="R31" s="32">
        <v>25256.58</v>
      </c>
      <c r="S31" s="34">
        <f>FinalAllocation[[#This Row],[2260 Carryover]]+R31</f>
        <v>25256.58</v>
      </c>
      <c r="T31" s="31">
        <v>0</v>
      </c>
      <c r="U31" s="31">
        <v>8970.6200000000008</v>
      </c>
      <c r="V31" s="15">
        <f>FinalAllocation[[#This Row],[2262 Carryover]]+U31</f>
        <v>8970.6200000000008</v>
      </c>
      <c r="W31" s="3" t="s">
        <v>286</v>
      </c>
      <c r="AB31"/>
    </row>
    <row r="32" spans="1:28" ht="15.75" x14ac:dyDescent="0.25">
      <c r="A32" s="5" t="s">
        <v>287</v>
      </c>
      <c r="B32" s="52" t="s">
        <v>28</v>
      </c>
      <c r="C32" s="59">
        <v>2206472.89</v>
      </c>
      <c r="D32" s="57">
        <v>0</v>
      </c>
      <c r="E32" s="15">
        <v>0</v>
      </c>
      <c r="F32" s="22" t="str">
        <f t="shared" si="1"/>
        <v>Not Required</v>
      </c>
      <c r="G32" s="10">
        <f>FinalAllocation[[#This Row],[Required CCEIS Carryover (267)]]+FinalAllocation[[#This Row],[Required CCEIS Current FY (269)]]</f>
        <v>0</v>
      </c>
      <c r="H32" s="31">
        <v>30.97</v>
      </c>
      <c r="I32" s="31">
        <v>7328.7</v>
      </c>
      <c r="J32" s="15">
        <f>FinalAllocation[[#This Row],[Required PSPS Carryover (266)]]+FinalAllocation[[#This Row],[Required PSPS Current FY (268)]]</f>
        <v>7359.67</v>
      </c>
      <c r="K32" s="31">
        <v>1760.89</v>
      </c>
      <c r="L32" s="31">
        <v>442865.24</v>
      </c>
      <c r="M32" s="31">
        <f>FinalAllocation[[#This Row],[6702 Carryover]]+L32</f>
        <v>444626.13</v>
      </c>
      <c r="N32" s="31">
        <v>0</v>
      </c>
      <c r="O32" s="31">
        <v>23816.95</v>
      </c>
      <c r="P32" s="31">
        <f>FinalAllocation[[#This Row],[6710 Carryover]]+O32</f>
        <v>23816.95</v>
      </c>
      <c r="Q32" s="31">
        <v>0.02</v>
      </c>
      <c r="R32" s="32">
        <v>42936.19</v>
      </c>
      <c r="S32" s="34">
        <f>FinalAllocation[[#This Row],[2260 Carryover]]+R32</f>
        <v>42936.21</v>
      </c>
      <c r="T32" s="31">
        <v>0</v>
      </c>
      <c r="U32" s="31">
        <v>15250.05</v>
      </c>
      <c r="V32" s="15">
        <f>FinalAllocation[[#This Row],[2262 Carryover]]+U32</f>
        <v>15250.05</v>
      </c>
      <c r="W32" s="3" t="s">
        <v>287</v>
      </c>
      <c r="AB32"/>
    </row>
    <row r="33" spans="1:28" ht="15.75" x14ac:dyDescent="0.25">
      <c r="A33" s="5" t="s">
        <v>288</v>
      </c>
      <c r="B33" s="52" t="s">
        <v>29</v>
      </c>
      <c r="C33" s="59">
        <v>642552.44999999995</v>
      </c>
      <c r="D33" s="57">
        <v>0</v>
      </c>
      <c r="E33" s="15">
        <v>0</v>
      </c>
      <c r="F33" s="22" t="str">
        <f t="shared" si="1"/>
        <v>Not Required</v>
      </c>
      <c r="G33" s="10">
        <f>FinalAllocation[[#This Row],[Required CCEIS Carryover (267)]]+FinalAllocation[[#This Row],[Required CCEIS Current FY (269)]]</f>
        <v>0</v>
      </c>
      <c r="H33" s="31">
        <v>0</v>
      </c>
      <c r="I33" s="31">
        <v>9624.7900000000009</v>
      </c>
      <c r="J33" s="15">
        <f>FinalAllocation[[#This Row],[Required PSPS Carryover (266)]]+FinalAllocation[[#This Row],[Required PSPS Current FY (268)]]</f>
        <v>9624.7900000000009</v>
      </c>
      <c r="K33" s="31">
        <v>0</v>
      </c>
      <c r="L33" s="31">
        <v>186189.73</v>
      </c>
      <c r="M33" s="31">
        <f>FinalAllocation[[#This Row],[6702 Carryover]]+L33</f>
        <v>186189.73</v>
      </c>
      <c r="N33" s="31">
        <v>0</v>
      </c>
      <c r="O33" s="31">
        <v>9209.65</v>
      </c>
      <c r="P33" s="31">
        <f>FinalAllocation[[#This Row],[6710 Carryover]]+O33</f>
        <v>9209.65</v>
      </c>
      <c r="Q33" s="31">
        <v>0</v>
      </c>
      <c r="R33" s="32">
        <v>20205.27</v>
      </c>
      <c r="S33" s="34">
        <f>FinalAllocation[[#This Row],[2260 Carryover]]+R33</f>
        <v>20205.27</v>
      </c>
      <c r="T33" s="31">
        <v>0</v>
      </c>
      <c r="U33" s="31">
        <v>7176.49</v>
      </c>
      <c r="V33" s="15">
        <f>FinalAllocation[[#This Row],[2262 Carryover]]+U33</f>
        <v>7176.49</v>
      </c>
      <c r="W33" s="3" t="s">
        <v>288</v>
      </c>
      <c r="AB33"/>
    </row>
    <row r="34" spans="1:28" ht="15.75" x14ac:dyDescent="0.25">
      <c r="A34" s="5" t="s">
        <v>289</v>
      </c>
      <c r="B34" s="51" t="s">
        <v>30</v>
      </c>
      <c r="C34" s="59">
        <v>1693844.33</v>
      </c>
      <c r="D34" s="57">
        <v>0</v>
      </c>
      <c r="E34" s="15">
        <v>0</v>
      </c>
      <c r="F34" s="22" t="str">
        <f t="shared" si="1"/>
        <v>Not Required</v>
      </c>
      <c r="G34" s="10">
        <f>FinalAllocation[[#This Row],[Required CCEIS Carryover (267)]]+FinalAllocation[[#This Row],[Required CCEIS Current FY (269)]]</f>
        <v>0</v>
      </c>
      <c r="H34" s="31">
        <v>0</v>
      </c>
      <c r="I34" s="31">
        <v>0</v>
      </c>
      <c r="J34" s="15">
        <f>FinalAllocation[[#This Row],[Required PSPS Carryover (266)]]+FinalAllocation[[#This Row],[Required PSPS Current FY (268)]]</f>
        <v>0</v>
      </c>
      <c r="K34" s="31">
        <v>15178.47</v>
      </c>
      <c r="L34" s="31">
        <v>353165.3</v>
      </c>
      <c r="M34" s="31">
        <f>FinalAllocation[[#This Row],[6702 Carryover]]+L34</f>
        <v>368343.77</v>
      </c>
      <c r="N34" s="31">
        <v>0</v>
      </c>
      <c r="O34" s="31">
        <v>16352.44</v>
      </c>
      <c r="P34" s="31">
        <f>FinalAllocation[[#This Row],[6710 Carryover]]+O34</f>
        <v>16352.44</v>
      </c>
      <c r="Q34" s="31">
        <v>0</v>
      </c>
      <c r="R34" s="32">
        <v>45461.85</v>
      </c>
      <c r="S34" s="34">
        <f>FinalAllocation[[#This Row],[2260 Carryover]]+R34</f>
        <v>45461.85</v>
      </c>
      <c r="T34" s="31">
        <v>0</v>
      </c>
      <c r="U34" s="31">
        <v>16147.11</v>
      </c>
      <c r="V34" s="15">
        <f>FinalAllocation[[#This Row],[2262 Carryover]]+U34</f>
        <v>16147.11</v>
      </c>
      <c r="W34" s="3" t="s">
        <v>289</v>
      </c>
      <c r="AB34"/>
    </row>
    <row r="35" spans="1:28" ht="15.75" x14ac:dyDescent="0.25">
      <c r="A35" s="5" t="s">
        <v>290</v>
      </c>
      <c r="B35" s="51" t="s">
        <v>31</v>
      </c>
      <c r="C35" s="59">
        <v>408301.15</v>
      </c>
      <c r="D35" s="57">
        <v>0</v>
      </c>
      <c r="E35" s="15">
        <v>0</v>
      </c>
      <c r="F35" s="22" t="str">
        <f t="shared" si="1"/>
        <v>Not Required</v>
      </c>
      <c r="G35" s="10">
        <f>FinalAllocation[[#This Row],[Required CCEIS Carryover (267)]]+FinalAllocation[[#This Row],[Required CCEIS Current FY (269)]]</f>
        <v>0</v>
      </c>
      <c r="H35" s="31">
        <v>0</v>
      </c>
      <c r="I35" s="31">
        <v>0</v>
      </c>
      <c r="J35" s="15">
        <f>FinalAllocation[[#This Row],[Required PSPS Carryover (266)]]+FinalAllocation[[#This Row],[Required PSPS Current FY (268)]]</f>
        <v>0</v>
      </c>
      <c r="K35" s="31">
        <v>5588.23</v>
      </c>
      <c r="L35" s="31">
        <v>123905.93</v>
      </c>
      <c r="M35" s="31">
        <f>FinalAllocation[[#This Row],[6702 Carryover]]+L35</f>
        <v>129494.16</v>
      </c>
      <c r="N35" s="31">
        <v>0</v>
      </c>
      <c r="O35" s="31">
        <v>6110.34</v>
      </c>
      <c r="P35" s="31">
        <f>FinalAllocation[[#This Row],[6710 Carryover]]+O35</f>
        <v>6110.34</v>
      </c>
      <c r="Q35" s="31">
        <v>0.1</v>
      </c>
      <c r="R35" s="32">
        <v>63141.46</v>
      </c>
      <c r="S35" s="34">
        <f>FinalAllocation[[#This Row],[2260 Carryover]]+R35</f>
        <v>63141.56</v>
      </c>
      <c r="T35" s="31">
        <v>0</v>
      </c>
      <c r="U35" s="31">
        <v>22426.55</v>
      </c>
      <c r="V35" s="15">
        <f>FinalAllocation[[#This Row],[2262 Carryover]]+U35</f>
        <v>22426.55</v>
      </c>
      <c r="W35" s="3" t="s">
        <v>290</v>
      </c>
      <c r="AB35"/>
    </row>
    <row r="36" spans="1:28" ht="15.75" x14ac:dyDescent="0.25">
      <c r="A36" s="5" t="s">
        <v>291</v>
      </c>
      <c r="B36" s="51" t="s">
        <v>32</v>
      </c>
      <c r="C36" s="59">
        <v>504549.44</v>
      </c>
      <c r="D36" s="57">
        <v>0</v>
      </c>
      <c r="E36" s="15">
        <v>0</v>
      </c>
      <c r="F36" s="22" t="str">
        <f t="shared" si="1"/>
        <v>Not Required</v>
      </c>
      <c r="G36" s="10">
        <f>FinalAllocation[[#This Row],[Required CCEIS Carryover (267)]]+FinalAllocation[[#This Row],[Required CCEIS Current FY (269)]]</f>
        <v>0</v>
      </c>
      <c r="H36" s="31">
        <v>0</v>
      </c>
      <c r="I36" s="31">
        <v>0</v>
      </c>
      <c r="J36" s="15">
        <f>FinalAllocation[[#This Row],[Required PSPS Carryover (266)]]+FinalAllocation[[#This Row],[Required PSPS Current FY (268)]]</f>
        <v>0</v>
      </c>
      <c r="K36" s="31">
        <v>83.19</v>
      </c>
      <c r="L36" s="31">
        <v>327743.87</v>
      </c>
      <c r="M36" s="31">
        <f>FinalAllocation[[#This Row],[6702 Carryover]]+L36</f>
        <v>327827.06</v>
      </c>
      <c r="N36" s="31">
        <v>0</v>
      </c>
      <c r="O36" s="31">
        <v>38512.79</v>
      </c>
      <c r="P36" s="31">
        <f>FinalAllocation[[#This Row],[6710 Carryover]]+O36</f>
        <v>38512.79</v>
      </c>
      <c r="Q36" s="31">
        <v>0</v>
      </c>
      <c r="R36" s="32">
        <v>60615.81</v>
      </c>
      <c r="S36" s="34">
        <f>FinalAllocation[[#This Row],[2260 Carryover]]+R36</f>
        <v>60615.81</v>
      </c>
      <c r="T36" s="31">
        <v>0</v>
      </c>
      <c r="U36" s="31">
        <v>21529.49</v>
      </c>
      <c r="V36" s="15">
        <f>FinalAllocation[[#This Row],[2262 Carryover]]+U36</f>
        <v>21529.49</v>
      </c>
      <c r="W36" s="3" t="s">
        <v>291</v>
      </c>
      <c r="AB36"/>
    </row>
    <row r="37" spans="1:28" ht="15.75" x14ac:dyDescent="0.25">
      <c r="A37" s="5" t="s">
        <v>292</v>
      </c>
      <c r="B37" s="52" t="s">
        <v>33</v>
      </c>
      <c r="C37" s="59">
        <v>1300741.3899999999</v>
      </c>
      <c r="D37" s="57">
        <v>0</v>
      </c>
      <c r="E37" s="15">
        <v>0</v>
      </c>
      <c r="F37" s="22" t="str">
        <f t="shared" si="1"/>
        <v>Not Required</v>
      </c>
      <c r="G37" s="10">
        <f>FinalAllocation[[#This Row],[Required CCEIS Carryover (267)]]+FinalAllocation[[#This Row],[Required CCEIS Current FY (269)]]</f>
        <v>0</v>
      </c>
      <c r="H37" s="31">
        <v>3076.75</v>
      </c>
      <c r="I37" s="31">
        <v>1791.54</v>
      </c>
      <c r="J37" s="15">
        <f>FinalAllocation[[#This Row],[Required PSPS Carryover (266)]]+FinalAllocation[[#This Row],[Required PSPS Current FY (268)]]</f>
        <v>4868.29</v>
      </c>
      <c r="K37" s="31">
        <v>19860.669999999998</v>
      </c>
      <c r="L37" s="31">
        <v>530977.6</v>
      </c>
      <c r="M37" s="31">
        <f>FinalAllocation[[#This Row],[6702 Carryover]]+L37</f>
        <v>550838.27</v>
      </c>
      <c r="N37" s="31">
        <v>0</v>
      </c>
      <c r="O37" s="31">
        <v>31760.47</v>
      </c>
      <c r="P37" s="31">
        <f>FinalAllocation[[#This Row],[6710 Carryover]]+O37</f>
        <v>31760.47</v>
      </c>
      <c r="Q37" s="31">
        <v>0</v>
      </c>
      <c r="R37" s="32">
        <v>103552</v>
      </c>
      <c r="S37" s="34">
        <f>FinalAllocation[[#This Row],[2260 Carryover]]+R37</f>
        <v>103552</v>
      </c>
      <c r="T37" s="31">
        <v>0</v>
      </c>
      <c r="U37" s="31">
        <v>36779.54</v>
      </c>
      <c r="V37" s="15">
        <f>FinalAllocation[[#This Row],[2262 Carryover]]+U37</f>
        <v>36779.54</v>
      </c>
      <c r="W37" s="3" t="s">
        <v>292</v>
      </c>
      <c r="AB37"/>
    </row>
    <row r="38" spans="1:28" ht="15.75" x14ac:dyDescent="0.25">
      <c r="A38" s="5" t="s">
        <v>293</v>
      </c>
      <c r="B38" s="52" t="s">
        <v>34</v>
      </c>
      <c r="C38" s="59">
        <v>383518.99</v>
      </c>
      <c r="D38" s="57">
        <v>0</v>
      </c>
      <c r="E38" s="15">
        <v>0</v>
      </c>
      <c r="F38" s="22" t="str">
        <f t="shared" si="1"/>
        <v>Not Required</v>
      </c>
      <c r="G38" s="10">
        <f>FinalAllocation[[#This Row],[Required CCEIS Carryover (267)]]+FinalAllocation[[#This Row],[Required CCEIS Current FY (269)]]</f>
        <v>0</v>
      </c>
      <c r="H38" s="31">
        <v>6457.05</v>
      </c>
      <c r="I38" s="31">
        <v>3706.35</v>
      </c>
      <c r="J38" s="15">
        <f>FinalAllocation[[#This Row],[Required PSPS Carryover (266)]]+FinalAllocation[[#This Row],[Required PSPS Current FY (268)]]</f>
        <v>10163.4</v>
      </c>
      <c r="K38" s="31">
        <v>16715.259999999998</v>
      </c>
      <c r="L38" s="31">
        <v>186625</v>
      </c>
      <c r="M38" s="31">
        <f>FinalAllocation[[#This Row],[6702 Carryover]]+L38</f>
        <v>203340.26</v>
      </c>
      <c r="N38" s="31">
        <v>0</v>
      </c>
      <c r="O38" s="31">
        <v>8212.14</v>
      </c>
      <c r="P38" s="31">
        <f>FinalAllocation[[#This Row],[6710 Carryover]]+O38</f>
        <v>8212.14</v>
      </c>
      <c r="Q38" s="31">
        <v>0.01</v>
      </c>
      <c r="R38" s="32">
        <v>39147.71</v>
      </c>
      <c r="S38" s="34">
        <f>FinalAllocation[[#This Row],[2260 Carryover]]+R38</f>
        <v>39147.72</v>
      </c>
      <c r="T38" s="31">
        <v>0</v>
      </c>
      <c r="U38" s="31">
        <v>13904.46</v>
      </c>
      <c r="V38" s="15">
        <f>FinalAllocation[[#This Row],[2262 Carryover]]+U38</f>
        <v>13904.46</v>
      </c>
      <c r="W38" s="3" t="s">
        <v>293</v>
      </c>
      <c r="AB38"/>
    </row>
    <row r="39" spans="1:28" ht="15.75" x14ac:dyDescent="0.25">
      <c r="A39" s="5" t="s">
        <v>294</v>
      </c>
      <c r="B39" s="52" t="s">
        <v>35</v>
      </c>
      <c r="C39" s="59">
        <v>431134.04</v>
      </c>
      <c r="D39" s="57">
        <v>0</v>
      </c>
      <c r="E39" s="15">
        <v>0</v>
      </c>
      <c r="F39" s="22" t="str">
        <f t="shared" si="1"/>
        <v>Not Required</v>
      </c>
      <c r="G39" s="10">
        <f>FinalAllocation[[#This Row],[Required CCEIS Carryover (267)]]+FinalAllocation[[#This Row],[Required CCEIS Current FY (269)]]</f>
        <v>0</v>
      </c>
      <c r="H39" s="31">
        <v>0</v>
      </c>
      <c r="I39" s="31">
        <v>0</v>
      </c>
      <c r="J39" s="15">
        <f>FinalAllocation[[#This Row],[Required PSPS Carryover (266)]]+FinalAllocation[[#This Row],[Required PSPS Current FY (268)]]</f>
        <v>0</v>
      </c>
      <c r="K39" s="31">
        <v>89122.89</v>
      </c>
      <c r="L39" s="31">
        <v>282308.62</v>
      </c>
      <c r="M39" s="31">
        <f>FinalAllocation[[#This Row],[6702 Carryover]]+L39</f>
        <v>371431.51</v>
      </c>
      <c r="N39" s="31">
        <v>0</v>
      </c>
      <c r="O39" s="31">
        <v>29292.75</v>
      </c>
      <c r="P39" s="31">
        <f>FinalAllocation[[#This Row],[6710 Carryover]]+O39</f>
        <v>29292.75</v>
      </c>
      <c r="Q39" s="31">
        <v>0</v>
      </c>
      <c r="R39" s="32">
        <v>46724.68</v>
      </c>
      <c r="S39" s="34">
        <f>FinalAllocation[[#This Row],[2260 Carryover]]+R39</f>
        <v>46724.68</v>
      </c>
      <c r="T39" s="31">
        <v>0</v>
      </c>
      <c r="U39" s="31">
        <v>16595.64</v>
      </c>
      <c r="V39" s="15">
        <f>FinalAllocation[[#This Row],[2262 Carryover]]+U39</f>
        <v>16595.64</v>
      </c>
      <c r="W39" s="3" t="s">
        <v>294</v>
      </c>
      <c r="AB39"/>
    </row>
    <row r="40" spans="1:28" ht="15.75" x14ac:dyDescent="0.25">
      <c r="A40" s="5" t="s">
        <v>295</v>
      </c>
      <c r="B40" s="51" t="s">
        <v>36</v>
      </c>
      <c r="C40" s="59">
        <v>624762.93000000005</v>
      </c>
      <c r="D40" s="57">
        <v>0</v>
      </c>
      <c r="E40" s="15">
        <v>0</v>
      </c>
      <c r="F40" s="22" t="str">
        <f t="shared" si="1"/>
        <v>Not Required</v>
      </c>
      <c r="G40" s="10">
        <f>FinalAllocation[[#This Row],[Required CCEIS Carryover (267)]]+FinalAllocation[[#This Row],[Required CCEIS Current FY (269)]]</f>
        <v>0</v>
      </c>
      <c r="H40" s="31">
        <v>1170.72</v>
      </c>
      <c r="I40" s="31">
        <v>2635.79</v>
      </c>
      <c r="J40" s="15">
        <f>FinalAllocation[[#This Row],[Required PSPS Carryover (266)]]+FinalAllocation[[#This Row],[Required PSPS Current FY (268)]]</f>
        <v>3806.51</v>
      </c>
      <c r="K40" s="31">
        <v>20393.240000000002</v>
      </c>
      <c r="L40" s="31">
        <v>213078.57</v>
      </c>
      <c r="M40" s="31">
        <f>FinalAllocation[[#This Row],[6702 Carryover]]+L40</f>
        <v>233471.81</v>
      </c>
      <c r="N40" s="31">
        <v>0</v>
      </c>
      <c r="O40" s="31">
        <v>13034.4</v>
      </c>
      <c r="P40" s="31">
        <f>FinalAllocation[[#This Row],[6710 Carryover]]+O40</f>
        <v>13034.4</v>
      </c>
      <c r="Q40" s="31">
        <v>0</v>
      </c>
      <c r="R40" s="32">
        <v>59352.98</v>
      </c>
      <c r="S40" s="34">
        <f>FinalAllocation[[#This Row],[2260 Carryover]]+R40</f>
        <v>59352.98</v>
      </c>
      <c r="T40" s="31">
        <v>0</v>
      </c>
      <c r="U40" s="31">
        <v>21080.95</v>
      </c>
      <c r="V40" s="15">
        <f>FinalAllocation[[#This Row],[2262 Carryover]]+U40</f>
        <v>21080.95</v>
      </c>
      <c r="W40" s="3" t="s">
        <v>295</v>
      </c>
      <c r="AB40"/>
    </row>
    <row r="41" spans="1:28" ht="15.75" x14ac:dyDescent="0.25">
      <c r="A41" s="5" t="s">
        <v>296</v>
      </c>
      <c r="B41" s="52" t="s">
        <v>37</v>
      </c>
      <c r="C41" s="59">
        <v>325048.81</v>
      </c>
      <c r="D41" s="57">
        <v>0</v>
      </c>
      <c r="E41" s="15">
        <v>0</v>
      </c>
      <c r="F41" s="22" t="str">
        <f t="shared" si="1"/>
        <v>Not Required</v>
      </c>
      <c r="G41" s="10">
        <f>FinalAllocation[[#This Row],[Required CCEIS Carryover (267)]]+FinalAllocation[[#This Row],[Required CCEIS Current FY (269)]]</f>
        <v>0</v>
      </c>
      <c r="H41" s="31">
        <v>0</v>
      </c>
      <c r="I41" s="31">
        <v>1891.02</v>
      </c>
      <c r="J41" s="15">
        <f>FinalAllocation[[#This Row],[Required PSPS Carryover (266)]]+FinalAllocation[[#This Row],[Required PSPS Current FY (268)]]</f>
        <v>1891.02</v>
      </c>
      <c r="K41" s="31">
        <v>99076.97</v>
      </c>
      <c r="L41" s="31">
        <v>184040.91</v>
      </c>
      <c r="M41" s="31">
        <f>FinalAllocation[[#This Row],[6702 Carryover]]+L41</f>
        <v>283117.88</v>
      </c>
      <c r="N41" s="31">
        <v>0</v>
      </c>
      <c r="O41" s="31">
        <v>7113.46</v>
      </c>
      <c r="P41" s="31">
        <f>FinalAllocation[[#This Row],[6710 Carryover]]+O41</f>
        <v>7113.46</v>
      </c>
      <c r="Q41" s="31">
        <v>0</v>
      </c>
      <c r="R41" s="32">
        <v>32833.56</v>
      </c>
      <c r="S41" s="34">
        <f>FinalAllocation[[#This Row],[2260 Carryover]]+R41</f>
        <v>32833.56</v>
      </c>
      <c r="T41" s="31">
        <v>0</v>
      </c>
      <c r="U41" s="31">
        <v>11661.8</v>
      </c>
      <c r="V41" s="15">
        <f>FinalAllocation[[#This Row],[2262 Carryover]]+U41</f>
        <v>11661.8</v>
      </c>
      <c r="W41" s="3" t="s">
        <v>296</v>
      </c>
      <c r="AB41"/>
    </row>
    <row r="42" spans="1:28" ht="15.75" x14ac:dyDescent="0.25">
      <c r="A42" s="5" t="s">
        <v>297</v>
      </c>
      <c r="B42" s="52" t="s">
        <v>38</v>
      </c>
      <c r="C42" s="59">
        <v>461004.05</v>
      </c>
      <c r="D42" s="57">
        <v>0</v>
      </c>
      <c r="E42" s="15">
        <v>0</v>
      </c>
      <c r="F42" s="22" t="str">
        <f t="shared" si="1"/>
        <v>Not Required</v>
      </c>
      <c r="G42" s="10">
        <f>FinalAllocation[[#This Row],[Required CCEIS Carryover (267)]]+FinalAllocation[[#This Row],[Required CCEIS Current FY (269)]]</f>
        <v>0</v>
      </c>
      <c r="H42" s="31">
        <v>0</v>
      </c>
      <c r="I42" s="31">
        <v>0</v>
      </c>
      <c r="J42" s="15">
        <f>FinalAllocation[[#This Row],[Required PSPS Carryover (266)]]+FinalAllocation[[#This Row],[Required PSPS Current FY (268)]]</f>
        <v>0</v>
      </c>
      <c r="K42" s="31">
        <v>4900.8100000000004</v>
      </c>
      <c r="L42" s="31">
        <v>116770.56</v>
      </c>
      <c r="M42" s="31">
        <f>FinalAllocation[[#This Row],[6702 Carryover]]+L42</f>
        <v>121671.37</v>
      </c>
      <c r="N42" s="31">
        <v>0</v>
      </c>
      <c r="O42" s="31">
        <v>6717.09</v>
      </c>
      <c r="P42" s="31">
        <f>FinalAllocation[[#This Row],[6710 Carryover]]+O42</f>
        <v>6717.09</v>
      </c>
      <c r="Q42" s="31">
        <v>0</v>
      </c>
      <c r="R42" s="32">
        <v>39147.71</v>
      </c>
      <c r="S42" s="34">
        <f>FinalAllocation[[#This Row],[2260 Carryover]]+R42</f>
        <v>39147.71</v>
      </c>
      <c r="T42" s="31">
        <v>0</v>
      </c>
      <c r="U42" s="31">
        <v>13904.46</v>
      </c>
      <c r="V42" s="15">
        <f>FinalAllocation[[#This Row],[2262 Carryover]]+U42</f>
        <v>13904.46</v>
      </c>
      <c r="W42" s="3" t="s">
        <v>297</v>
      </c>
      <c r="AB42"/>
    </row>
    <row r="43" spans="1:28" ht="15.75" x14ac:dyDescent="0.25">
      <c r="A43" s="5" t="s">
        <v>298</v>
      </c>
      <c r="B43" s="52" t="s">
        <v>39</v>
      </c>
      <c r="C43" s="59">
        <v>1499841.4</v>
      </c>
      <c r="D43" s="57">
        <v>0</v>
      </c>
      <c r="E43" s="15">
        <v>0</v>
      </c>
      <c r="F43" s="22" t="str">
        <f t="shared" si="1"/>
        <v>Not Required</v>
      </c>
      <c r="G43" s="10">
        <f>FinalAllocation[[#This Row],[Required CCEIS Carryover (267)]]+FinalAllocation[[#This Row],[Required CCEIS Current FY (269)]]</f>
        <v>0</v>
      </c>
      <c r="H43" s="31">
        <v>2866.31</v>
      </c>
      <c r="I43" s="31">
        <v>0</v>
      </c>
      <c r="J43" s="15">
        <f>FinalAllocation[[#This Row],[Required PSPS Carryover (266)]]+FinalAllocation[[#This Row],[Required PSPS Current FY (268)]]</f>
        <v>2866.31</v>
      </c>
      <c r="K43" s="31">
        <v>49863.73</v>
      </c>
      <c r="L43" s="31">
        <v>402858.19</v>
      </c>
      <c r="M43" s="31">
        <f>FinalAllocation[[#This Row],[6702 Carryover]]+L43</f>
        <v>452721.91999999998</v>
      </c>
      <c r="N43" s="31">
        <v>0</v>
      </c>
      <c r="O43" s="31">
        <v>17549.62</v>
      </c>
      <c r="P43" s="31">
        <f>FinalAllocation[[#This Row],[6710 Carryover]]+O43</f>
        <v>17549.62</v>
      </c>
      <c r="Q43" s="31">
        <v>0</v>
      </c>
      <c r="R43" s="32">
        <v>74506.929999999993</v>
      </c>
      <c r="S43" s="34">
        <f>FinalAllocation[[#This Row],[2260 Carryover]]+R43</f>
        <v>74506.929999999993</v>
      </c>
      <c r="T43" s="31">
        <v>0</v>
      </c>
      <c r="U43" s="31">
        <v>26463.33</v>
      </c>
      <c r="V43" s="15">
        <f>FinalAllocation[[#This Row],[2262 Carryover]]+U43</f>
        <v>26463.33</v>
      </c>
      <c r="W43" s="3" t="s">
        <v>298</v>
      </c>
      <c r="AB43"/>
    </row>
    <row r="44" spans="1:28" ht="15.75" x14ac:dyDescent="0.25">
      <c r="A44" s="5" t="s">
        <v>299</v>
      </c>
      <c r="B44" s="51" t="s">
        <v>40</v>
      </c>
      <c r="C44" s="59">
        <v>492424.58</v>
      </c>
      <c r="D44" s="57">
        <v>0</v>
      </c>
      <c r="E44" s="15">
        <v>0</v>
      </c>
      <c r="F44" s="22" t="str">
        <f t="shared" si="1"/>
        <v>Not Required</v>
      </c>
      <c r="G44" s="10">
        <f>FinalAllocation[[#This Row],[Required CCEIS Carryover (267)]]+FinalAllocation[[#This Row],[Required CCEIS Current FY (269)]]</f>
        <v>0</v>
      </c>
      <c r="H44" s="31">
        <v>0</v>
      </c>
      <c r="I44" s="31">
        <v>0</v>
      </c>
      <c r="J44" s="15">
        <f>FinalAllocation[[#This Row],[Required PSPS Carryover (266)]]+FinalAllocation[[#This Row],[Required PSPS Current FY (268)]]</f>
        <v>0</v>
      </c>
      <c r="K44" s="31">
        <v>62893.62</v>
      </c>
      <c r="L44" s="31">
        <v>200087.45</v>
      </c>
      <c r="M44" s="31">
        <f>FinalAllocation[[#This Row],[6702 Carryover]]+L44</f>
        <v>262981.07</v>
      </c>
      <c r="N44" s="31">
        <v>3.74</v>
      </c>
      <c r="O44" s="31">
        <v>8137.48</v>
      </c>
      <c r="P44" s="31">
        <f>FinalAllocation[[#This Row],[6710 Carryover]]+O44</f>
        <v>8141.22</v>
      </c>
      <c r="Q44" s="31">
        <v>0</v>
      </c>
      <c r="R44" s="32">
        <v>20205.27</v>
      </c>
      <c r="S44" s="34">
        <f>FinalAllocation[[#This Row],[2260 Carryover]]+R44</f>
        <v>20205.27</v>
      </c>
      <c r="T44" s="31">
        <v>0</v>
      </c>
      <c r="U44" s="31">
        <v>7176.49</v>
      </c>
      <c r="V44" s="15">
        <f>FinalAllocation[[#This Row],[2262 Carryover]]+U44</f>
        <v>7176.49</v>
      </c>
      <c r="W44" s="3" t="s">
        <v>299</v>
      </c>
      <c r="AB44"/>
    </row>
    <row r="45" spans="1:28" ht="15.75" x14ac:dyDescent="0.25">
      <c r="A45" s="5" t="s">
        <v>300</v>
      </c>
      <c r="B45" s="52" t="s">
        <v>41</v>
      </c>
      <c r="C45" s="59">
        <v>549395.91</v>
      </c>
      <c r="D45" s="57">
        <v>0</v>
      </c>
      <c r="E45" s="15">
        <v>0</v>
      </c>
      <c r="F45" s="22" t="str">
        <f t="shared" si="1"/>
        <v>Not Required</v>
      </c>
      <c r="G45" s="10">
        <f>FinalAllocation[[#This Row],[Required CCEIS Carryover (267)]]+FinalAllocation[[#This Row],[Required CCEIS Current FY (269)]]</f>
        <v>0</v>
      </c>
      <c r="H45" s="31">
        <v>0</v>
      </c>
      <c r="I45" s="31">
        <v>0</v>
      </c>
      <c r="J45" s="15">
        <f>FinalAllocation[[#This Row],[Required PSPS Carryover (266)]]+FinalAllocation[[#This Row],[Required PSPS Current FY (268)]]</f>
        <v>0</v>
      </c>
      <c r="K45" s="31">
        <v>50846.76</v>
      </c>
      <c r="L45" s="31">
        <v>125294.69</v>
      </c>
      <c r="M45" s="31">
        <f>FinalAllocation[[#This Row],[6702 Carryover]]+L45</f>
        <v>176141.45</v>
      </c>
      <c r="N45" s="31">
        <v>0</v>
      </c>
      <c r="O45" s="31">
        <v>2710.95</v>
      </c>
      <c r="P45" s="31">
        <f>FinalAllocation[[#This Row],[6710 Carryover]]+O45</f>
        <v>2710.95</v>
      </c>
      <c r="Q45" s="31">
        <v>0</v>
      </c>
      <c r="R45" s="32">
        <v>21468.09</v>
      </c>
      <c r="S45" s="34">
        <f>FinalAllocation[[#This Row],[2260 Carryover]]+R45</f>
        <v>21468.09</v>
      </c>
      <c r="T45" s="31">
        <v>0</v>
      </c>
      <c r="U45" s="31">
        <v>7625.02</v>
      </c>
      <c r="V45" s="15">
        <f>FinalAllocation[[#This Row],[2262 Carryover]]+U45</f>
        <v>7625.02</v>
      </c>
      <c r="W45" s="3" t="s">
        <v>300</v>
      </c>
      <c r="AB45"/>
    </row>
    <row r="46" spans="1:28" ht="15.75" x14ac:dyDescent="0.25">
      <c r="A46" s="5" t="s">
        <v>301</v>
      </c>
      <c r="B46" s="51" t="s">
        <v>42</v>
      </c>
      <c r="C46" s="59">
        <v>327306.77</v>
      </c>
      <c r="D46" s="57">
        <v>0</v>
      </c>
      <c r="E46" s="15">
        <v>0</v>
      </c>
      <c r="F46" s="22" t="str">
        <f t="shared" si="1"/>
        <v>Not Required</v>
      </c>
      <c r="G46" s="10">
        <f>FinalAllocation[[#This Row],[Required CCEIS Carryover (267)]]+FinalAllocation[[#This Row],[Required CCEIS Current FY (269)]]</f>
        <v>0</v>
      </c>
      <c r="H46" s="31">
        <v>0</v>
      </c>
      <c r="I46" s="31">
        <v>0</v>
      </c>
      <c r="J46" s="15">
        <f>FinalAllocation[[#This Row],[Required PSPS Carryover (266)]]+FinalAllocation[[#This Row],[Required PSPS Current FY (268)]]</f>
        <v>0</v>
      </c>
      <c r="K46" s="31">
        <v>93250.13</v>
      </c>
      <c r="L46" s="31">
        <v>130326.96</v>
      </c>
      <c r="M46" s="31">
        <f>FinalAllocation[[#This Row],[6702 Carryover]]+L46</f>
        <v>223577.09</v>
      </c>
      <c r="N46" s="31">
        <v>27.67</v>
      </c>
      <c r="O46" s="31">
        <v>5224.92</v>
      </c>
      <c r="P46" s="31">
        <f>FinalAllocation[[#This Row],[6710 Carryover]]+O46</f>
        <v>5252.59</v>
      </c>
      <c r="Q46" s="31">
        <v>0</v>
      </c>
      <c r="R46" s="32">
        <v>11365.46</v>
      </c>
      <c r="S46" s="34">
        <f>FinalAllocation[[#This Row],[2260 Carryover]]+R46</f>
        <v>11365.46</v>
      </c>
      <c r="T46" s="31">
        <v>800.87</v>
      </c>
      <c r="U46" s="31">
        <v>4036.77</v>
      </c>
      <c r="V46" s="15">
        <f>FinalAllocation[[#This Row],[2262 Carryover]]+U46</f>
        <v>4837.6400000000003</v>
      </c>
      <c r="W46" s="3" t="s">
        <v>301</v>
      </c>
      <c r="AB46"/>
    </row>
    <row r="47" spans="1:28" ht="15.75" x14ac:dyDescent="0.25">
      <c r="A47" s="5" t="s">
        <v>302</v>
      </c>
      <c r="B47" s="51" t="s">
        <v>43</v>
      </c>
      <c r="C47" s="59">
        <v>473723.54</v>
      </c>
      <c r="D47" s="57">
        <v>0</v>
      </c>
      <c r="E47" s="15">
        <v>0</v>
      </c>
      <c r="F47" s="22" t="str">
        <f t="shared" si="1"/>
        <v>Not Required</v>
      </c>
      <c r="G47" s="10">
        <f>FinalAllocation[[#This Row],[Required CCEIS Carryover (267)]]+FinalAllocation[[#This Row],[Required CCEIS Current FY (269)]]</f>
        <v>0</v>
      </c>
      <c r="H47" s="31">
        <v>0</v>
      </c>
      <c r="I47" s="31">
        <v>0</v>
      </c>
      <c r="J47" s="15">
        <f>FinalAllocation[[#This Row],[Required PSPS Carryover (266)]]+FinalAllocation[[#This Row],[Required PSPS Current FY (268)]]</f>
        <v>0</v>
      </c>
      <c r="K47" s="31">
        <v>0</v>
      </c>
      <c r="L47" s="31">
        <v>216671.33</v>
      </c>
      <c r="M47" s="31">
        <f>FinalAllocation[[#This Row],[6702 Carryover]]+L47</f>
        <v>216671.33</v>
      </c>
      <c r="N47" s="31">
        <v>0</v>
      </c>
      <c r="O47" s="31">
        <v>17262.75</v>
      </c>
      <c r="P47" s="31">
        <f>FinalAllocation[[#This Row],[6710 Carryover]]+O47</f>
        <v>17262.75</v>
      </c>
      <c r="Q47" s="31">
        <v>0</v>
      </c>
      <c r="R47" s="32">
        <v>36622.050000000003</v>
      </c>
      <c r="S47" s="34">
        <f>FinalAllocation[[#This Row],[2260 Carryover]]+R47</f>
        <v>36622.050000000003</v>
      </c>
      <c r="T47" s="31">
        <v>0</v>
      </c>
      <c r="U47" s="31">
        <v>13007.4</v>
      </c>
      <c r="V47" s="15">
        <f>FinalAllocation[[#This Row],[2262 Carryover]]+U47</f>
        <v>13007.4</v>
      </c>
      <c r="W47" s="3" t="s">
        <v>302</v>
      </c>
      <c r="AB47"/>
    </row>
    <row r="48" spans="1:28" ht="15.75" x14ac:dyDescent="0.25">
      <c r="A48" s="5" t="s">
        <v>303</v>
      </c>
      <c r="B48" s="51" t="s">
        <v>44</v>
      </c>
      <c r="C48" s="59">
        <v>1730103.03</v>
      </c>
      <c r="D48" s="57">
        <v>12215.35</v>
      </c>
      <c r="E48" s="15">
        <v>123459.99</v>
      </c>
      <c r="F48" s="22" t="str">
        <f t="shared" si="1"/>
        <v>Required</v>
      </c>
      <c r="G48" s="10">
        <f>FinalAllocation[[#This Row],[Required CCEIS Carryover (267)]]+FinalAllocation[[#This Row],[Required CCEIS Current FY (269)]]</f>
        <v>135675.34</v>
      </c>
      <c r="H48" s="31">
        <v>10316.42</v>
      </c>
      <c r="I48" s="31">
        <v>15885.97</v>
      </c>
      <c r="J48" s="15">
        <f>FinalAllocation[[#This Row],[Required PSPS Carryover (266)]]+FinalAllocation[[#This Row],[Required PSPS Current FY (268)]]</f>
        <v>26202.39</v>
      </c>
      <c r="K48" s="31">
        <v>48902.07</v>
      </c>
      <c r="L48" s="31">
        <v>784114.09</v>
      </c>
      <c r="M48" s="31">
        <f>FinalAllocation[[#This Row],[6702 Carryover]]+L48</f>
        <v>833016.16</v>
      </c>
      <c r="N48" s="31">
        <v>60363.79</v>
      </c>
      <c r="O48" s="31">
        <v>62809.43</v>
      </c>
      <c r="P48" s="31">
        <f>FinalAllocation[[#This Row],[6710 Carryover]]+O48</f>
        <v>123173.22</v>
      </c>
      <c r="Q48" s="31">
        <v>66246.94</v>
      </c>
      <c r="R48" s="32">
        <v>101026.35</v>
      </c>
      <c r="S48" s="34">
        <f>FinalAllocation[[#This Row],[2260 Carryover]]+R48</f>
        <v>167273.29</v>
      </c>
      <c r="T48" s="31">
        <v>40075.9</v>
      </c>
      <c r="U48" s="31">
        <v>35882.480000000003</v>
      </c>
      <c r="V48" s="15">
        <f>FinalAllocation[[#This Row],[2262 Carryover]]+U48</f>
        <v>75958.38</v>
      </c>
      <c r="W48" s="3" t="s">
        <v>303</v>
      </c>
      <c r="AB48"/>
    </row>
    <row r="49" spans="1:28" ht="15.75" x14ac:dyDescent="0.25">
      <c r="A49" s="5" t="s">
        <v>304</v>
      </c>
      <c r="B49" s="52" t="s">
        <v>45</v>
      </c>
      <c r="C49" s="59">
        <v>768222.24</v>
      </c>
      <c r="D49" s="57">
        <v>0</v>
      </c>
      <c r="E49" s="15">
        <v>0</v>
      </c>
      <c r="F49" s="22" t="str">
        <f t="shared" si="1"/>
        <v>Not Required</v>
      </c>
      <c r="G49" s="10">
        <f>FinalAllocation[[#This Row],[Required CCEIS Carryover (267)]]+FinalAllocation[[#This Row],[Required CCEIS Current FY (269)]]</f>
        <v>0</v>
      </c>
      <c r="H49" s="31">
        <v>0</v>
      </c>
      <c r="I49" s="31">
        <v>2277.58</v>
      </c>
      <c r="J49" s="15">
        <f>FinalAllocation[[#This Row],[Required PSPS Carryover (266)]]+FinalAllocation[[#This Row],[Required PSPS Current FY (268)]]</f>
        <v>2277.58</v>
      </c>
      <c r="K49" s="31">
        <v>0</v>
      </c>
      <c r="L49" s="31">
        <v>303003.3</v>
      </c>
      <c r="M49" s="31">
        <f>FinalAllocation[[#This Row],[6702 Carryover]]+L49</f>
        <v>303003.3</v>
      </c>
      <c r="N49" s="31">
        <v>159.04</v>
      </c>
      <c r="O49" s="31">
        <v>24045.91</v>
      </c>
      <c r="P49" s="31">
        <f>FinalAllocation[[#This Row],[6710 Carryover]]+O49</f>
        <v>24204.95</v>
      </c>
      <c r="Q49" s="31">
        <v>0</v>
      </c>
      <c r="R49" s="32">
        <v>21468.09</v>
      </c>
      <c r="S49" s="34">
        <f>FinalAllocation[[#This Row],[2260 Carryover]]+R49</f>
        <v>21468.09</v>
      </c>
      <c r="T49" s="31">
        <v>0</v>
      </c>
      <c r="U49" s="31">
        <v>7625.02</v>
      </c>
      <c r="V49" s="15">
        <f>FinalAllocation[[#This Row],[2262 Carryover]]+U49</f>
        <v>7625.02</v>
      </c>
      <c r="W49" s="3" t="s">
        <v>304</v>
      </c>
      <c r="AB49"/>
    </row>
    <row r="50" spans="1:28" ht="15.75" x14ac:dyDescent="0.25">
      <c r="A50" s="5" t="s">
        <v>305</v>
      </c>
      <c r="B50" s="52" t="s">
        <v>46</v>
      </c>
      <c r="C50" s="59">
        <v>375373.58</v>
      </c>
      <c r="D50" s="57">
        <v>0</v>
      </c>
      <c r="E50" s="15">
        <v>0</v>
      </c>
      <c r="F50" s="22" t="str">
        <f t="shared" si="1"/>
        <v>Not Required</v>
      </c>
      <c r="G50" s="10">
        <f>FinalAllocation[[#This Row],[Required CCEIS Carryover (267)]]+FinalAllocation[[#This Row],[Required CCEIS Current FY (269)]]</f>
        <v>0</v>
      </c>
      <c r="H50" s="31">
        <v>0</v>
      </c>
      <c r="I50" s="31">
        <v>0</v>
      </c>
      <c r="J50" s="15">
        <f>FinalAllocation[[#This Row],[Required PSPS Carryover (266)]]+FinalAllocation[[#This Row],[Required PSPS Current FY (268)]]</f>
        <v>0</v>
      </c>
      <c r="K50" s="31">
        <v>2145.94</v>
      </c>
      <c r="L50" s="31">
        <v>118009.73</v>
      </c>
      <c r="M50" s="31">
        <f>FinalAllocation[[#This Row],[6702 Carryover]]+L50</f>
        <v>120155.67</v>
      </c>
      <c r="N50" s="31">
        <v>0</v>
      </c>
      <c r="O50" s="31">
        <v>3096.21</v>
      </c>
      <c r="P50" s="31">
        <f>FinalAllocation[[#This Row],[6710 Carryover]]+O50</f>
        <v>3096.21</v>
      </c>
      <c r="Q50" s="31">
        <v>0</v>
      </c>
      <c r="R50" s="32">
        <v>23993.75</v>
      </c>
      <c r="S50" s="34">
        <f>FinalAllocation[[#This Row],[2260 Carryover]]+R50</f>
        <v>23993.75</v>
      </c>
      <c r="T50" s="31">
        <v>0</v>
      </c>
      <c r="U50" s="31">
        <v>8522.09</v>
      </c>
      <c r="V50" s="15">
        <f>FinalAllocation[[#This Row],[2262 Carryover]]+U50</f>
        <v>8522.09</v>
      </c>
      <c r="W50" s="3" t="s">
        <v>305</v>
      </c>
      <c r="AB50"/>
    </row>
    <row r="51" spans="1:28" ht="15.75" x14ac:dyDescent="0.25">
      <c r="A51" s="5" t="s">
        <v>306</v>
      </c>
      <c r="B51" s="51" t="s">
        <v>47</v>
      </c>
      <c r="C51" s="59">
        <v>225794.36</v>
      </c>
      <c r="D51" s="57">
        <v>0</v>
      </c>
      <c r="E51" s="15">
        <v>0</v>
      </c>
      <c r="F51" s="22" t="str">
        <f t="shared" si="1"/>
        <v>Not Required</v>
      </c>
      <c r="G51" s="10">
        <f>FinalAllocation[[#This Row],[Required CCEIS Carryover (267)]]+FinalAllocation[[#This Row],[Required CCEIS Current FY (269)]]</f>
        <v>0</v>
      </c>
      <c r="H51" s="31">
        <v>0</v>
      </c>
      <c r="I51" s="31">
        <v>0</v>
      </c>
      <c r="J51" s="15">
        <f>FinalAllocation[[#This Row],[Required PSPS Carryover (266)]]+FinalAllocation[[#This Row],[Required PSPS Current FY (268)]]</f>
        <v>0</v>
      </c>
      <c r="K51" s="31">
        <v>13174.18</v>
      </c>
      <c r="L51" s="31">
        <v>118335.03999999999</v>
      </c>
      <c r="M51" s="31">
        <f>FinalAllocation[[#This Row],[6702 Carryover]]+L51</f>
        <v>131509.22</v>
      </c>
      <c r="N51" s="31">
        <v>0</v>
      </c>
      <c r="O51" s="31">
        <v>4162.79</v>
      </c>
      <c r="P51" s="31">
        <f>FinalAllocation[[#This Row],[6710 Carryover]]+O51</f>
        <v>4162.79</v>
      </c>
      <c r="Q51" s="31">
        <v>0</v>
      </c>
      <c r="R51" s="32">
        <v>18942.439999999999</v>
      </c>
      <c r="S51" s="34">
        <f>FinalAllocation[[#This Row],[2260 Carryover]]+R51</f>
        <v>18942.439999999999</v>
      </c>
      <c r="T51" s="31">
        <v>0</v>
      </c>
      <c r="U51" s="31">
        <v>6727.96</v>
      </c>
      <c r="V51" s="15">
        <f>FinalAllocation[[#This Row],[2262 Carryover]]+U51</f>
        <v>6727.96</v>
      </c>
      <c r="W51" s="3" t="s">
        <v>306</v>
      </c>
      <c r="AB51"/>
    </row>
    <row r="52" spans="1:28" ht="15.75" x14ac:dyDescent="0.25">
      <c r="A52" s="5" t="s">
        <v>307</v>
      </c>
      <c r="B52" s="52" t="s">
        <v>48</v>
      </c>
      <c r="C52" s="59">
        <v>1694797.81</v>
      </c>
      <c r="D52" s="57">
        <v>0</v>
      </c>
      <c r="E52" s="15">
        <v>0</v>
      </c>
      <c r="F52" s="22" t="str">
        <f t="shared" si="1"/>
        <v>Not Required</v>
      </c>
      <c r="G52" s="10">
        <f>FinalAllocation[[#This Row],[Required CCEIS Carryover (267)]]+FinalAllocation[[#This Row],[Required CCEIS Current FY (269)]]</f>
        <v>0</v>
      </c>
      <c r="H52" s="31">
        <v>0</v>
      </c>
      <c r="I52" s="31">
        <v>23926.2</v>
      </c>
      <c r="J52" s="15">
        <f>FinalAllocation[[#This Row],[Required PSPS Carryover (266)]]+FinalAllocation[[#This Row],[Required PSPS Current FY (268)]]</f>
        <v>23926.2</v>
      </c>
      <c r="K52" s="31">
        <v>83626.3</v>
      </c>
      <c r="L52" s="31">
        <v>690553.67</v>
      </c>
      <c r="M52" s="31">
        <f>FinalAllocation[[#This Row],[6702 Carryover]]+L52</f>
        <v>774179.97</v>
      </c>
      <c r="N52" s="31">
        <v>0</v>
      </c>
      <c r="O52" s="31">
        <v>39422.39</v>
      </c>
      <c r="P52" s="31">
        <f>FinalAllocation[[#This Row],[6710 Carryover]]+O52</f>
        <v>39422.39</v>
      </c>
      <c r="Q52" s="31">
        <v>0</v>
      </c>
      <c r="R52" s="32">
        <v>97237.86</v>
      </c>
      <c r="S52" s="34">
        <f>FinalAllocation[[#This Row],[2260 Carryover]]+R52</f>
        <v>97237.86</v>
      </c>
      <c r="T52" s="31">
        <v>0</v>
      </c>
      <c r="U52" s="31">
        <v>34536.89</v>
      </c>
      <c r="V52" s="15">
        <f>FinalAllocation[[#This Row],[2262 Carryover]]+U52</f>
        <v>34536.89</v>
      </c>
      <c r="W52" s="3" t="s">
        <v>307</v>
      </c>
      <c r="AB52"/>
    </row>
    <row r="53" spans="1:28" ht="15.75" x14ac:dyDescent="0.25">
      <c r="A53" s="5" t="s">
        <v>308</v>
      </c>
      <c r="B53" s="52" t="s">
        <v>49</v>
      </c>
      <c r="C53" s="59">
        <v>566106.31000000006</v>
      </c>
      <c r="D53" s="57">
        <v>0</v>
      </c>
      <c r="E53" s="15">
        <v>0</v>
      </c>
      <c r="F53" s="22" t="str">
        <f t="shared" si="1"/>
        <v>Not Required</v>
      </c>
      <c r="G53" s="10">
        <f>FinalAllocation[[#This Row],[Required CCEIS Carryover (267)]]+FinalAllocation[[#This Row],[Required CCEIS Current FY (269)]]</f>
        <v>0</v>
      </c>
      <c r="H53" s="31">
        <v>17504.2</v>
      </c>
      <c r="I53" s="31">
        <v>4224.6400000000003</v>
      </c>
      <c r="J53" s="15">
        <f>FinalAllocation[[#This Row],[Required PSPS Carryover (266)]]+FinalAllocation[[#This Row],[Required PSPS Current FY (268)]]</f>
        <v>21728.84</v>
      </c>
      <c r="K53" s="31">
        <v>60744.62</v>
      </c>
      <c r="L53" s="31">
        <v>142829.51999999999</v>
      </c>
      <c r="M53" s="31">
        <f>FinalAllocation[[#This Row],[6702 Carryover]]+L53</f>
        <v>203574.14</v>
      </c>
      <c r="N53" s="31">
        <v>0</v>
      </c>
      <c r="O53" s="31">
        <v>8044.63</v>
      </c>
      <c r="P53" s="31">
        <f>FinalAllocation[[#This Row],[6710 Carryover]]+O53</f>
        <v>8044.63</v>
      </c>
      <c r="Q53" s="31">
        <v>0</v>
      </c>
      <c r="R53" s="32">
        <v>10102.629999999999</v>
      </c>
      <c r="S53" s="34">
        <f>FinalAllocation[[#This Row],[2260 Carryover]]+R53</f>
        <v>10102.629999999999</v>
      </c>
      <c r="T53" s="31">
        <v>0</v>
      </c>
      <c r="U53" s="31">
        <v>3588.24</v>
      </c>
      <c r="V53" s="15">
        <f>FinalAllocation[[#This Row],[2262 Carryover]]+U53</f>
        <v>3588.24</v>
      </c>
      <c r="W53" s="3" t="s">
        <v>308</v>
      </c>
      <c r="AB53"/>
    </row>
    <row r="54" spans="1:28" ht="15.75" x14ac:dyDescent="0.25">
      <c r="A54" s="5" t="s">
        <v>309</v>
      </c>
      <c r="B54" s="52" t="s">
        <v>50</v>
      </c>
      <c r="C54" s="59">
        <v>1334734.6100000001</v>
      </c>
      <c r="D54" s="57">
        <v>0</v>
      </c>
      <c r="E54" s="15">
        <v>0</v>
      </c>
      <c r="F54" s="22" t="str">
        <f t="shared" si="1"/>
        <v>Not Required</v>
      </c>
      <c r="G54" s="10">
        <f>FinalAllocation[[#This Row],[Required CCEIS Carryover (267)]]+FinalAllocation[[#This Row],[Required CCEIS Current FY (269)]]</f>
        <v>0</v>
      </c>
      <c r="H54" s="31">
        <v>4554.8599999999997</v>
      </c>
      <c r="I54" s="31">
        <v>3804.61</v>
      </c>
      <c r="J54" s="15">
        <f>FinalAllocation[[#This Row],[Required PSPS Carryover (266)]]+FinalAllocation[[#This Row],[Required PSPS Current FY (268)]]</f>
        <v>8359.4699999999993</v>
      </c>
      <c r="K54" s="31">
        <v>97208.6</v>
      </c>
      <c r="L54" s="31">
        <v>463728.21</v>
      </c>
      <c r="M54" s="31">
        <f>FinalAllocation[[#This Row],[6702 Carryover]]+L54</f>
        <v>560936.81000000006</v>
      </c>
      <c r="N54" s="31">
        <v>0</v>
      </c>
      <c r="O54" s="31">
        <v>15181.09</v>
      </c>
      <c r="P54" s="31">
        <f>FinalAllocation[[#This Row],[6710 Carryover]]+O54</f>
        <v>15181.09</v>
      </c>
      <c r="Q54" s="31">
        <v>0</v>
      </c>
      <c r="R54" s="32">
        <v>55564.49</v>
      </c>
      <c r="S54" s="34">
        <f>FinalAllocation[[#This Row],[2260 Carryover]]+R54</f>
        <v>55564.49</v>
      </c>
      <c r="T54" s="31">
        <v>0</v>
      </c>
      <c r="U54" s="31">
        <v>19735.36</v>
      </c>
      <c r="V54" s="15">
        <f>FinalAllocation[[#This Row],[2262 Carryover]]+U54</f>
        <v>19735.36</v>
      </c>
      <c r="W54" s="3" t="s">
        <v>309</v>
      </c>
      <c r="AB54"/>
    </row>
    <row r="55" spans="1:28" ht="15.75" x14ac:dyDescent="0.25">
      <c r="A55" s="5" t="s">
        <v>310</v>
      </c>
      <c r="B55" s="52" t="s">
        <v>51</v>
      </c>
      <c r="C55" s="59">
        <v>3915201.68</v>
      </c>
      <c r="D55" s="57">
        <v>0</v>
      </c>
      <c r="E55" s="15">
        <v>0</v>
      </c>
      <c r="F55" s="22" t="str">
        <f t="shared" si="1"/>
        <v>Not Required</v>
      </c>
      <c r="G55" s="10">
        <f>FinalAllocation[[#This Row],[Required CCEIS Carryover (267)]]+FinalAllocation[[#This Row],[Required CCEIS Current FY (269)]]</f>
        <v>0</v>
      </c>
      <c r="H55" s="31">
        <v>16068.19</v>
      </c>
      <c r="I55" s="31">
        <v>16354.39</v>
      </c>
      <c r="J55" s="15">
        <f>FinalAllocation[[#This Row],[Required PSPS Carryover (266)]]+FinalAllocation[[#This Row],[Required PSPS Current FY (268)]]</f>
        <v>32422.58</v>
      </c>
      <c r="K55" s="31">
        <v>23955.52</v>
      </c>
      <c r="L55" s="31">
        <v>619078.15</v>
      </c>
      <c r="M55" s="31">
        <f>FinalAllocation[[#This Row],[6702 Carryover]]+L55</f>
        <v>643033.67000000004</v>
      </c>
      <c r="N55" s="31">
        <v>0</v>
      </c>
      <c r="O55" s="31">
        <v>17787.669999999998</v>
      </c>
      <c r="P55" s="31">
        <f>FinalAllocation[[#This Row],[6710 Carryover]]+O55</f>
        <v>17787.669999999998</v>
      </c>
      <c r="Q55" s="31">
        <v>0</v>
      </c>
      <c r="R55" s="32">
        <v>90923.71</v>
      </c>
      <c r="S55" s="34">
        <f>FinalAllocation[[#This Row],[2260 Carryover]]+R55</f>
        <v>90923.71</v>
      </c>
      <c r="T55" s="31">
        <v>0</v>
      </c>
      <c r="U55" s="31">
        <v>32294.23</v>
      </c>
      <c r="V55" s="15">
        <f>FinalAllocation[[#This Row],[2262 Carryover]]+U55</f>
        <v>32294.23</v>
      </c>
      <c r="W55" s="3" t="s">
        <v>310</v>
      </c>
      <c r="AB55"/>
    </row>
    <row r="56" spans="1:28" ht="15.75" x14ac:dyDescent="0.25">
      <c r="A56" s="5" t="s">
        <v>311</v>
      </c>
      <c r="B56" s="52" t="s">
        <v>52</v>
      </c>
      <c r="C56" s="59">
        <v>514956.77</v>
      </c>
      <c r="D56" s="57">
        <v>0</v>
      </c>
      <c r="E56" s="15">
        <v>0</v>
      </c>
      <c r="F56" s="22" t="str">
        <f t="shared" si="1"/>
        <v>Not Required</v>
      </c>
      <c r="G56" s="10">
        <f>FinalAllocation[[#This Row],[Required CCEIS Carryover (267)]]+FinalAllocation[[#This Row],[Required CCEIS Current FY (269)]]</f>
        <v>0</v>
      </c>
      <c r="H56" s="31">
        <v>0</v>
      </c>
      <c r="I56" s="31">
        <v>0</v>
      </c>
      <c r="J56" s="15">
        <f>FinalAllocation[[#This Row],[Required PSPS Carryover (266)]]+FinalAllocation[[#This Row],[Required PSPS Current FY (268)]]</f>
        <v>0</v>
      </c>
      <c r="K56" s="31">
        <v>22411.62</v>
      </c>
      <c r="L56" s="31">
        <v>208786.27</v>
      </c>
      <c r="M56" s="31">
        <f>FinalAllocation[[#This Row],[6702 Carryover]]+L56</f>
        <v>231197.89</v>
      </c>
      <c r="N56" s="31">
        <v>0</v>
      </c>
      <c r="O56" s="31">
        <v>12685.34</v>
      </c>
      <c r="P56" s="31">
        <f>FinalAllocation[[#This Row],[6710 Carryover]]+O56</f>
        <v>12685.34</v>
      </c>
      <c r="Q56" s="31">
        <v>0.01</v>
      </c>
      <c r="R56" s="32">
        <v>13891.12</v>
      </c>
      <c r="S56" s="34">
        <f>FinalAllocation[[#This Row],[2260 Carryover]]+R56</f>
        <v>13891.13</v>
      </c>
      <c r="T56" s="31">
        <v>0</v>
      </c>
      <c r="U56" s="31">
        <v>4933.84</v>
      </c>
      <c r="V56" s="15">
        <f>FinalAllocation[[#This Row],[2262 Carryover]]+U56</f>
        <v>4933.84</v>
      </c>
      <c r="W56" s="3" t="s">
        <v>311</v>
      </c>
      <c r="AB56"/>
    </row>
    <row r="57" spans="1:28" ht="15.75" x14ac:dyDescent="0.25">
      <c r="A57" s="5" t="s">
        <v>312</v>
      </c>
      <c r="B57" s="51" t="s">
        <v>53</v>
      </c>
      <c r="C57" s="59">
        <v>6191998.2000000002</v>
      </c>
      <c r="D57" s="57">
        <v>0</v>
      </c>
      <c r="E57" s="15">
        <v>0</v>
      </c>
      <c r="F57" s="22" t="str">
        <f t="shared" si="1"/>
        <v>Not Required</v>
      </c>
      <c r="G57" s="10">
        <f>FinalAllocation[[#This Row],[Required CCEIS Carryover (267)]]+FinalAllocation[[#This Row],[Required CCEIS Current FY (269)]]</f>
        <v>0</v>
      </c>
      <c r="H57" s="31">
        <v>0</v>
      </c>
      <c r="I57" s="31">
        <v>43241.09</v>
      </c>
      <c r="J57" s="15">
        <f>FinalAllocation[[#This Row],[Required PSPS Carryover (266)]]+FinalAllocation[[#This Row],[Required PSPS Current FY (268)]]</f>
        <v>43241.09</v>
      </c>
      <c r="K57" s="31">
        <v>207372.62</v>
      </c>
      <c r="L57" s="31">
        <v>1746938.66</v>
      </c>
      <c r="M57" s="31">
        <f>FinalAllocation[[#This Row],[6702 Carryover]]+L57</f>
        <v>1954311.28</v>
      </c>
      <c r="N57" s="31">
        <v>0</v>
      </c>
      <c r="O57" s="31">
        <v>61710.43</v>
      </c>
      <c r="P57" s="31">
        <f>FinalAllocation[[#This Row],[6710 Carryover]]+O57</f>
        <v>61710.43</v>
      </c>
      <c r="Q57" s="31">
        <v>0.01</v>
      </c>
      <c r="R57" s="32">
        <v>210892.5</v>
      </c>
      <c r="S57" s="34">
        <f>FinalAllocation[[#This Row],[2260 Carryover]]+R57</f>
        <v>210892.51</v>
      </c>
      <c r="T57" s="31">
        <v>0</v>
      </c>
      <c r="U57" s="31">
        <v>74904.679999999993</v>
      </c>
      <c r="V57" s="15">
        <f>FinalAllocation[[#This Row],[2262 Carryover]]+U57</f>
        <v>74904.679999999993</v>
      </c>
      <c r="W57" s="3" t="s">
        <v>312</v>
      </c>
      <c r="AB57"/>
    </row>
    <row r="58" spans="1:28" ht="15.75" x14ac:dyDescent="0.25">
      <c r="A58" s="5" t="s">
        <v>313</v>
      </c>
      <c r="B58" s="51" t="s">
        <v>54</v>
      </c>
      <c r="C58" s="59">
        <v>4273406.21</v>
      </c>
      <c r="D58" s="57">
        <v>0</v>
      </c>
      <c r="E58" s="15">
        <v>0</v>
      </c>
      <c r="F58" s="22" t="str">
        <f t="shared" si="1"/>
        <v>Not Required</v>
      </c>
      <c r="G58" s="10">
        <f>FinalAllocation[[#This Row],[Required CCEIS Carryover (267)]]+FinalAllocation[[#This Row],[Required CCEIS Current FY (269)]]</f>
        <v>0</v>
      </c>
      <c r="H58" s="31">
        <v>20597.150000000001</v>
      </c>
      <c r="I58" s="31">
        <v>28643.51</v>
      </c>
      <c r="J58" s="15">
        <f>FinalAllocation[[#This Row],[Required PSPS Carryover (266)]]+FinalAllocation[[#This Row],[Required PSPS Current FY (268)]]</f>
        <v>49240.66</v>
      </c>
      <c r="K58" s="31">
        <v>35489.21</v>
      </c>
      <c r="L58" s="31">
        <v>959012.74</v>
      </c>
      <c r="M58" s="31">
        <f>FinalAllocation[[#This Row],[6702 Carryover]]+L58</f>
        <v>994501.95</v>
      </c>
      <c r="N58" s="31">
        <v>0.01</v>
      </c>
      <c r="O58" s="31">
        <v>29565.95</v>
      </c>
      <c r="P58" s="31">
        <f>FinalAllocation[[#This Row],[6710 Carryover]]+O58</f>
        <v>29565.96</v>
      </c>
      <c r="Q58" s="31">
        <v>0</v>
      </c>
      <c r="R58" s="32">
        <v>108603.32</v>
      </c>
      <c r="S58" s="34">
        <f>FinalAllocation[[#This Row],[2260 Carryover]]+R58</f>
        <v>108603.32</v>
      </c>
      <c r="T58" s="31">
        <v>0</v>
      </c>
      <c r="U58" s="31">
        <v>38573.67</v>
      </c>
      <c r="V58" s="15">
        <f>FinalAllocation[[#This Row],[2262 Carryover]]+U58</f>
        <v>38573.67</v>
      </c>
      <c r="W58" s="3" t="s">
        <v>313</v>
      </c>
      <c r="AB58"/>
    </row>
    <row r="59" spans="1:28" ht="15.75" x14ac:dyDescent="0.25">
      <c r="A59" s="5" t="s">
        <v>314</v>
      </c>
      <c r="B59" s="53" t="s">
        <v>55</v>
      </c>
      <c r="C59" s="59">
        <v>2866710.02</v>
      </c>
      <c r="D59" s="57">
        <v>0</v>
      </c>
      <c r="E59" s="15">
        <v>0</v>
      </c>
      <c r="F59" s="22" t="str">
        <f t="shared" si="1"/>
        <v>Not Required</v>
      </c>
      <c r="G59" s="10">
        <f>FinalAllocation[[#This Row],[Required CCEIS Carryover (267)]]+FinalAllocation[[#This Row],[Required CCEIS Current FY (269)]]</f>
        <v>0</v>
      </c>
      <c r="H59" s="31">
        <v>1269.3699999999999</v>
      </c>
      <c r="I59" s="31">
        <v>18583.87</v>
      </c>
      <c r="J59" s="15">
        <f>FinalAllocation[[#This Row],[Required PSPS Carryover (266)]]+FinalAllocation[[#This Row],[Required PSPS Current FY (268)]]</f>
        <v>19853.240000000002</v>
      </c>
      <c r="K59" s="31">
        <v>17352.810000000001</v>
      </c>
      <c r="L59" s="31">
        <v>581580.46</v>
      </c>
      <c r="M59" s="31">
        <f>FinalAllocation[[#This Row],[6702 Carryover]]+L59</f>
        <v>598933.27</v>
      </c>
      <c r="N59" s="31">
        <v>0</v>
      </c>
      <c r="O59" s="31">
        <v>17742.599999999999</v>
      </c>
      <c r="P59" s="31">
        <f>FinalAllocation[[#This Row],[6710 Carryover]]+O59</f>
        <v>17742.599999999999</v>
      </c>
      <c r="Q59" s="31">
        <v>0</v>
      </c>
      <c r="R59" s="32">
        <v>61878.63</v>
      </c>
      <c r="S59" s="34">
        <f>FinalAllocation[[#This Row],[2260 Carryover]]+R59</f>
        <v>61878.63</v>
      </c>
      <c r="T59" s="31">
        <v>0</v>
      </c>
      <c r="U59" s="31">
        <v>21978.02</v>
      </c>
      <c r="V59" s="15">
        <f>FinalAllocation[[#This Row],[2262 Carryover]]+U59</f>
        <v>21978.02</v>
      </c>
      <c r="W59" s="3" t="s">
        <v>314</v>
      </c>
      <c r="AB59"/>
    </row>
    <row r="60" spans="1:28" ht="15.75" x14ac:dyDescent="0.25">
      <c r="A60" s="5" t="s">
        <v>315</v>
      </c>
      <c r="B60" s="52" t="s">
        <v>56</v>
      </c>
      <c r="C60" s="59">
        <v>643792.14</v>
      </c>
      <c r="D60" s="57">
        <v>0</v>
      </c>
      <c r="E60" s="15">
        <v>0</v>
      </c>
      <c r="F60" s="22" t="str">
        <f t="shared" si="1"/>
        <v>Not Required</v>
      </c>
      <c r="G60" s="10">
        <f>FinalAllocation[[#This Row],[Required CCEIS Carryover (267)]]+FinalAllocation[[#This Row],[Required CCEIS Current FY (269)]]</f>
        <v>0</v>
      </c>
      <c r="H60" s="31">
        <v>0</v>
      </c>
      <c r="I60" s="31">
        <v>0</v>
      </c>
      <c r="J60" s="15">
        <f>FinalAllocation[[#This Row],[Required PSPS Carryover (266)]]+FinalAllocation[[#This Row],[Required PSPS Current FY (268)]]</f>
        <v>0</v>
      </c>
      <c r="K60" s="31">
        <v>0</v>
      </c>
      <c r="L60" s="31">
        <v>205514.85</v>
      </c>
      <c r="M60" s="31">
        <f>FinalAllocation[[#This Row],[6702 Carryover]]+L60</f>
        <v>205514.85</v>
      </c>
      <c r="N60" s="31">
        <v>1809.8</v>
      </c>
      <c r="O60" s="31">
        <v>7732.6</v>
      </c>
      <c r="P60" s="31">
        <f>FinalAllocation[[#This Row],[6710 Carryover]]+O60</f>
        <v>9542.4</v>
      </c>
      <c r="Q60" s="31">
        <v>3852.09</v>
      </c>
      <c r="R60" s="32">
        <v>3788.48</v>
      </c>
      <c r="S60" s="34">
        <f>FinalAllocation[[#This Row],[2260 Carryover]]+R60</f>
        <v>7640.57</v>
      </c>
      <c r="T60" s="31">
        <v>1367.97</v>
      </c>
      <c r="U60" s="31">
        <v>1345.59</v>
      </c>
      <c r="V60" s="15">
        <f>FinalAllocation[[#This Row],[2262 Carryover]]+U60</f>
        <v>2713.56</v>
      </c>
      <c r="W60" s="3" t="s">
        <v>315</v>
      </c>
      <c r="AB60"/>
    </row>
    <row r="61" spans="1:28" ht="15.75" x14ac:dyDescent="0.25">
      <c r="A61" s="5" t="s">
        <v>316</v>
      </c>
      <c r="B61" s="52" t="s">
        <v>57</v>
      </c>
      <c r="C61" s="59">
        <v>2408315.12</v>
      </c>
      <c r="D61" s="57">
        <v>0</v>
      </c>
      <c r="E61" s="15">
        <v>0</v>
      </c>
      <c r="F61" s="22" t="str">
        <f t="shared" si="1"/>
        <v>Not Required</v>
      </c>
      <c r="G61" s="10">
        <f>FinalAllocation[[#This Row],[Required CCEIS Carryover (267)]]+FinalAllocation[[#This Row],[Required CCEIS Current FY (269)]]</f>
        <v>0</v>
      </c>
      <c r="H61" s="31">
        <v>7409.74</v>
      </c>
      <c r="I61" s="31">
        <v>25231.360000000001</v>
      </c>
      <c r="J61" s="15">
        <f>FinalAllocation[[#This Row],[Required PSPS Carryover (266)]]+FinalAllocation[[#This Row],[Required PSPS Current FY (268)]]</f>
        <v>32641.1</v>
      </c>
      <c r="K61" s="31">
        <v>246392.55</v>
      </c>
      <c r="L61" s="31">
        <v>850787.58</v>
      </c>
      <c r="M61" s="31">
        <f>FinalAllocation[[#This Row],[6702 Carryover]]+L61</f>
        <v>1097180.1299999999</v>
      </c>
      <c r="N61" s="31">
        <v>0</v>
      </c>
      <c r="O61" s="31">
        <v>33065.99</v>
      </c>
      <c r="P61" s="31">
        <f>FinalAllocation[[#This Row],[6710 Carryover]]+O61</f>
        <v>33065.99</v>
      </c>
      <c r="Q61" s="31">
        <v>0</v>
      </c>
      <c r="R61" s="32">
        <v>113654.64</v>
      </c>
      <c r="S61" s="34">
        <f>FinalAllocation[[#This Row],[2260 Carryover]]+R61</f>
        <v>113654.64</v>
      </c>
      <c r="T61" s="31">
        <v>0</v>
      </c>
      <c r="U61" s="31">
        <v>40367.79</v>
      </c>
      <c r="V61" s="15">
        <f>FinalAllocation[[#This Row],[2262 Carryover]]+U61</f>
        <v>40367.79</v>
      </c>
      <c r="W61" s="3" t="s">
        <v>316</v>
      </c>
      <c r="AB61"/>
    </row>
    <row r="62" spans="1:28" ht="15.75" x14ac:dyDescent="0.25">
      <c r="A62" s="5" t="s">
        <v>317</v>
      </c>
      <c r="B62" s="52" t="s">
        <v>58</v>
      </c>
      <c r="C62" s="59">
        <v>530435.79</v>
      </c>
      <c r="D62" s="57">
        <v>0</v>
      </c>
      <c r="E62" s="15">
        <v>0</v>
      </c>
      <c r="F62" s="22" t="str">
        <f t="shared" si="1"/>
        <v>Not Required</v>
      </c>
      <c r="G62" s="10">
        <f>FinalAllocation[[#This Row],[Required CCEIS Carryover (267)]]+FinalAllocation[[#This Row],[Required CCEIS Current FY (269)]]</f>
        <v>0</v>
      </c>
      <c r="H62" s="31">
        <v>3157.4</v>
      </c>
      <c r="I62" s="31">
        <v>2426.13</v>
      </c>
      <c r="J62" s="15">
        <f>FinalAllocation[[#This Row],[Required PSPS Carryover (266)]]+FinalAllocation[[#This Row],[Required PSPS Current FY (268)]]</f>
        <v>5583.53</v>
      </c>
      <c r="K62" s="31">
        <v>17535.45</v>
      </c>
      <c r="L62" s="31">
        <v>206538.05</v>
      </c>
      <c r="M62" s="31">
        <f>FinalAllocation[[#This Row],[6702 Carryover]]+L62</f>
        <v>224073.5</v>
      </c>
      <c r="N62" s="31">
        <v>0</v>
      </c>
      <c r="O62" s="31">
        <v>8935.7999999999993</v>
      </c>
      <c r="P62" s="31">
        <f>FinalAllocation[[#This Row],[6710 Carryover]]+O62</f>
        <v>8935.7999999999993</v>
      </c>
      <c r="Q62" s="31">
        <v>1424.3</v>
      </c>
      <c r="R62" s="32">
        <v>17679.61</v>
      </c>
      <c r="S62" s="34">
        <f>FinalAllocation[[#This Row],[2260 Carryover]]+R62</f>
        <v>19103.91</v>
      </c>
      <c r="T62" s="31">
        <v>0</v>
      </c>
      <c r="U62" s="31">
        <v>6279.43</v>
      </c>
      <c r="V62" s="15">
        <f>FinalAllocation[[#This Row],[2262 Carryover]]+U62</f>
        <v>6279.43</v>
      </c>
      <c r="W62" s="3" t="s">
        <v>317</v>
      </c>
      <c r="AB62"/>
    </row>
    <row r="63" spans="1:28" ht="15.75" x14ac:dyDescent="0.25">
      <c r="A63" s="5" t="s">
        <v>318</v>
      </c>
      <c r="B63" s="51" t="s">
        <v>59</v>
      </c>
      <c r="C63" s="59">
        <v>488153.85</v>
      </c>
      <c r="D63" s="57">
        <v>0</v>
      </c>
      <c r="E63" s="15">
        <v>0</v>
      </c>
      <c r="F63" s="22" t="str">
        <f t="shared" si="1"/>
        <v>Not Required</v>
      </c>
      <c r="G63" s="10">
        <f>FinalAllocation[[#This Row],[Required CCEIS Carryover (267)]]+FinalAllocation[[#This Row],[Required CCEIS Current FY (269)]]</f>
        <v>0</v>
      </c>
      <c r="H63" s="31">
        <v>0</v>
      </c>
      <c r="I63" s="31">
        <v>0</v>
      </c>
      <c r="J63" s="15">
        <f>FinalAllocation[[#This Row],[Required PSPS Carryover (266)]]+FinalAllocation[[#This Row],[Required PSPS Current FY (268)]]</f>
        <v>0</v>
      </c>
      <c r="K63" s="31">
        <v>16637.45</v>
      </c>
      <c r="L63" s="31">
        <v>180138.82</v>
      </c>
      <c r="M63" s="31">
        <f>FinalAllocation[[#This Row],[6702 Carryover]]+L63</f>
        <v>196776.27</v>
      </c>
      <c r="N63" s="31">
        <v>0</v>
      </c>
      <c r="O63" s="31">
        <v>3662.34</v>
      </c>
      <c r="P63" s="31">
        <f>FinalAllocation[[#This Row],[6710 Carryover]]+O63</f>
        <v>3662.34</v>
      </c>
      <c r="Q63" s="31">
        <v>0</v>
      </c>
      <c r="R63" s="32">
        <v>35359.22</v>
      </c>
      <c r="S63" s="34">
        <f>FinalAllocation[[#This Row],[2260 Carryover]]+R63</f>
        <v>35359.22</v>
      </c>
      <c r="T63" s="31">
        <v>0</v>
      </c>
      <c r="U63" s="31">
        <v>12558.86</v>
      </c>
      <c r="V63" s="15">
        <f>FinalAllocation[[#This Row],[2262 Carryover]]+U63</f>
        <v>12558.86</v>
      </c>
      <c r="W63" s="3" t="s">
        <v>318</v>
      </c>
      <c r="AB63"/>
    </row>
    <row r="64" spans="1:28" ht="15.75" x14ac:dyDescent="0.25">
      <c r="A64" s="5" t="s">
        <v>319</v>
      </c>
      <c r="B64" s="52" t="s">
        <v>60</v>
      </c>
      <c r="C64" s="59">
        <v>413332.88</v>
      </c>
      <c r="D64" s="57">
        <v>0</v>
      </c>
      <c r="E64" s="15">
        <v>0</v>
      </c>
      <c r="F64" s="22" t="str">
        <f t="shared" si="1"/>
        <v>Not Required</v>
      </c>
      <c r="G64" s="10">
        <f>FinalAllocation[[#This Row],[Required CCEIS Carryover (267)]]+FinalAllocation[[#This Row],[Required CCEIS Current FY (269)]]</f>
        <v>0</v>
      </c>
      <c r="H64" s="31">
        <v>3373.13</v>
      </c>
      <c r="I64" s="31">
        <v>9558.94</v>
      </c>
      <c r="J64" s="15">
        <f>FinalAllocation[[#This Row],[Required PSPS Carryover (266)]]+FinalAllocation[[#This Row],[Required PSPS Current FY (268)]]</f>
        <v>12932.07</v>
      </c>
      <c r="K64" s="31">
        <v>8260.09</v>
      </c>
      <c r="L64" s="31">
        <v>145012.32999999999</v>
      </c>
      <c r="M64" s="31">
        <f>FinalAllocation[[#This Row],[6702 Carryover]]+L64</f>
        <v>153272.42000000001</v>
      </c>
      <c r="N64" s="31">
        <v>0</v>
      </c>
      <c r="O64" s="31">
        <v>7598.14</v>
      </c>
      <c r="P64" s="31">
        <f>FinalAllocation[[#This Row],[6710 Carryover]]+O64</f>
        <v>7598.14</v>
      </c>
      <c r="Q64" s="31">
        <v>0</v>
      </c>
      <c r="R64" s="32">
        <v>27782.240000000002</v>
      </c>
      <c r="S64" s="34">
        <f>FinalAllocation[[#This Row],[2260 Carryover]]+R64</f>
        <v>27782.240000000002</v>
      </c>
      <c r="T64" s="31">
        <v>0</v>
      </c>
      <c r="U64" s="31">
        <v>9867.68</v>
      </c>
      <c r="V64" s="15">
        <f>FinalAllocation[[#This Row],[2262 Carryover]]+U64</f>
        <v>9867.68</v>
      </c>
      <c r="W64" s="3" t="s">
        <v>319</v>
      </c>
      <c r="AB64"/>
    </row>
    <row r="65" spans="1:28" ht="15.75" x14ac:dyDescent="0.25">
      <c r="A65" s="5" t="s">
        <v>320</v>
      </c>
      <c r="B65" s="52" t="s">
        <v>61</v>
      </c>
      <c r="C65" s="59">
        <v>4575334.91</v>
      </c>
      <c r="D65" s="57">
        <v>0</v>
      </c>
      <c r="E65" s="15">
        <v>0</v>
      </c>
      <c r="F65" s="22" t="str">
        <f t="shared" si="1"/>
        <v>Not Required</v>
      </c>
      <c r="G65" s="10">
        <f>FinalAllocation[[#This Row],[Required CCEIS Carryover (267)]]+FinalAllocation[[#This Row],[Required CCEIS Current FY (269)]]</f>
        <v>0</v>
      </c>
      <c r="H65" s="31">
        <v>0</v>
      </c>
      <c r="I65" s="31">
        <v>4004.32</v>
      </c>
      <c r="J65" s="15">
        <f>FinalAllocation[[#This Row],[Required PSPS Carryover (266)]]+FinalAllocation[[#This Row],[Required PSPS Current FY (268)]]</f>
        <v>4004.32</v>
      </c>
      <c r="K65" s="31">
        <v>101277.06</v>
      </c>
      <c r="L65" s="31">
        <v>1485438.32</v>
      </c>
      <c r="M65" s="31">
        <f>FinalAllocation[[#This Row],[6702 Carryover]]+L65</f>
        <v>1586715.38</v>
      </c>
      <c r="N65" s="31">
        <v>0</v>
      </c>
      <c r="O65" s="31">
        <v>64661.48</v>
      </c>
      <c r="P65" s="31">
        <f>FinalAllocation[[#This Row],[6710 Carryover]]+O65</f>
        <v>64661.48</v>
      </c>
      <c r="Q65" s="31">
        <v>3953.19</v>
      </c>
      <c r="R65" s="32">
        <v>166693.47</v>
      </c>
      <c r="S65" s="34">
        <f>FinalAllocation[[#This Row],[2260 Carryover]]+R65</f>
        <v>170646.66</v>
      </c>
      <c r="T65" s="31">
        <v>255.18</v>
      </c>
      <c r="U65" s="31">
        <v>59206.1</v>
      </c>
      <c r="V65" s="15">
        <f>FinalAllocation[[#This Row],[2262 Carryover]]+U65</f>
        <v>59461.279999999999</v>
      </c>
      <c r="W65" s="3" t="s">
        <v>320</v>
      </c>
      <c r="AB65"/>
    </row>
    <row r="66" spans="1:28" ht="15.75" x14ac:dyDescent="0.25">
      <c r="A66" s="5" t="s">
        <v>321</v>
      </c>
      <c r="B66" s="51" t="s">
        <v>62</v>
      </c>
      <c r="C66" s="59">
        <v>176600.15</v>
      </c>
      <c r="D66" s="57">
        <v>0</v>
      </c>
      <c r="E66" s="15">
        <v>0</v>
      </c>
      <c r="F66" s="22" t="str">
        <f t="shared" si="1"/>
        <v>Not Required</v>
      </c>
      <c r="G66" s="10">
        <f>FinalAllocation[[#This Row],[Required CCEIS Carryover (267)]]+FinalAllocation[[#This Row],[Required CCEIS Current FY (269)]]</f>
        <v>0</v>
      </c>
      <c r="H66" s="31">
        <v>0</v>
      </c>
      <c r="I66" s="31">
        <v>0</v>
      </c>
      <c r="J66" s="15">
        <f>FinalAllocation[[#This Row],[Required PSPS Carryover (266)]]+FinalAllocation[[#This Row],[Required PSPS Current FY (268)]]</f>
        <v>0</v>
      </c>
      <c r="K66" s="31">
        <v>0</v>
      </c>
      <c r="L66" s="31">
        <v>149630.82999999999</v>
      </c>
      <c r="M66" s="31">
        <f>FinalAllocation[[#This Row],[6702 Carryover]]+L66</f>
        <v>149630.82999999999</v>
      </c>
      <c r="N66" s="31">
        <v>1562.71</v>
      </c>
      <c r="O66" s="31">
        <v>6032.66</v>
      </c>
      <c r="P66" s="31">
        <f>FinalAllocation[[#This Row],[6710 Carryover]]+O66</f>
        <v>7595.37</v>
      </c>
      <c r="Q66" s="31">
        <v>2320.02</v>
      </c>
      <c r="R66" s="32">
        <v>7576.97</v>
      </c>
      <c r="S66" s="34">
        <f>FinalAllocation[[#This Row],[2260 Carryover]]+R66</f>
        <v>9896.99</v>
      </c>
      <c r="T66" s="31">
        <v>824.03</v>
      </c>
      <c r="U66" s="31">
        <v>2691.18</v>
      </c>
      <c r="V66" s="15">
        <f>FinalAllocation[[#This Row],[2262 Carryover]]+U66</f>
        <v>3515.21</v>
      </c>
      <c r="W66" s="3" t="s">
        <v>321</v>
      </c>
      <c r="AB66"/>
    </row>
    <row r="67" spans="1:28" ht="15.75" x14ac:dyDescent="0.25">
      <c r="A67" s="5" t="s">
        <v>322</v>
      </c>
      <c r="B67" s="51" t="s">
        <v>63</v>
      </c>
      <c r="C67" s="59">
        <v>2601979.2999999998</v>
      </c>
      <c r="D67" s="57">
        <v>0</v>
      </c>
      <c r="E67" s="15">
        <v>0</v>
      </c>
      <c r="F67" s="22" t="str">
        <f t="shared" si="1"/>
        <v>Not Required</v>
      </c>
      <c r="G67" s="10">
        <f>FinalAllocation[[#This Row],[Required CCEIS Carryover (267)]]+FinalAllocation[[#This Row],[Required CCEIS Current FY (269)]]</f>
        <v>0</v>
      </c>
      <c r="H67" s="31">
        <v>14589.56</v>
      </c>
      <c r="I67" s="31">
        <v>10808.18</v>
      </c>
      <c r="J67" s="15">
        <f>FinalAllocation[[#This Row],[Required PSPS Carryover (266)]]+FinalAllocation[[#This Row],[Required PSPS Current FY (268)]]</f>
        <v>25397.74</v>
      </c>
      <c r="K67" s="31">
        <v>741729.64</v>
      </c>
      <c r="L67" s="31">
        <v>1553725.98</v>
      </c>
      <c r="M67" s="31">
        <f>FinalAllocation[[#This Row],[6702 Carryover]]+L67</f>
        <v>2295455.62</v>
      </c>
      <c r="N67" s="31">
        <v>0</v>
      </c>
      <c r="O67" s="31">
        <v>110736.73</v>
      </c>
      <c r="P67" s="31">
        <f>FinalAllocation[[#This Row],[6710 Carryover]]+O67</f>
        <v>110736.73</v>
      </c>
      <c r="Q67" s="31">
        <v>0</v>
      </c>
      <c r="R67" s="32">
        <v>260142.85</v>
      </c>
      <c r="S67" s="34">
        <f>FinalAllocation[[#This Row],[2260 Carryover]]+R67</f>
        <v>260142.85</v>
      </c>
      <c r="T67" s="31">
        <v>0</v>
      </c>
      <c r="U67" s="31">
        <v>92397.39</v>
      </c>
      <c r="V67" s="15">
        <f>FinalAllocation[[#This Row],[2262 Carryover]]+U67</f>
        <v>92397.39</v>
      </c>
      <c r="W67" s="3" t="s">
        <v>322</v>
      </c>
      <c r="AB67"/>
    </row>
    <row r="68" spans="1:28" ht="15.75" x14ac:dyDescent="0.25">
      <c r="A68" s="5" t="s">
        <v>323</v>
      </c>
      <c r="B68" s="52" t="s">
        <v>64</v>
      </c>
      <c r="C68" s="59">
        <v>3016213.81</v>
      </c>
      <c r="D68" s="57">
        <v>0</v>
      </c>
      <c r="E68" s="15">
        <v>0</v>
      </c>
      <c r="F68" s="22" t="str">
        <f t="shared" ref="F68:F130" si="2">IF(G68=0,"Not Required","Required")</f>
        <v>Not Required</v>
      </c>
      <c r="G68" s="10">
        <f>FinalAllocation[[#This Row],[Required CCEIS Carryover (267)]]+FinalAllocation[[#This Row],[Required CCEIS Current FY (269)]]</f>
        <v>0</v>
      </c>
      <c r="H68" s="31">
        <v>4786.9399999999996</v>
      </c>
      <c r="I68" s="31">
        <v>0</v>
      </c>
      <c r="J68" s="15">
        <f>FinalAllocation[[#This Row],[Required PSPS Carryover (266)]]+FinalAllocation[[#This Row],[Required PSPS Current FY (268)]]</f>
        <v>4786.9399999999996</v>
      </c>
      <c r="K68" s="31">
        <v>434901.98</v>
      </c>
      <c r="L68" s="31">
        <v>1038106.06</v>
      </c>
      <c r="M68" s="31">
        <f>FinalAllocation[[#This Row],[6702 Carryover]]+L68</f>
        <v>1473008.04</v>
      </c>
      <c r="N68" s="31">
        <v>0</v>
      </c>
      <c r="O68" s="31">
        <v>45647.53</v>
      </c>
      <c r="P68" s="31">
        <f>FinalAllocation[[#This Row],[6710 Carryover]]+O68</f>
        <v>45647.53</v>
      </c>
      <c r="Q68" s="31">
        <v>0</v>
      </c>
      <c r="R68" s="32">
        <v>80821.08</v>
      </c>
      <c r="S68" s="34">
        <f>FinalAllocation[[#This Row],[2260 Carryover]]+R68</f>
        <v>80821.08</v>
      </c>
      <c r="T68" s="31">
        <v>0</v>
      </c>
      <c r="U68" s="31">
        <v>28705.98</v>
      </c>
      <c r="V68" s="15">
        <f>FinalAllocation[[#This Row],[2262 Carryover]]+U68</f>
        <v>28705.98</v>
      </c>
      <c r="W68" s="3" t="s">
        <v>323</v>
      </c>
      <c r="AB68"/>
    </row>
    <row r="69" spans="1:28" ht="15.75" x14ac:dyDescent="0.25">
      <c r="A69" s="5" t="s">
        <v>324</v>
      </c>
      <c r="B69" s="51" t="s">
        <v>65</v>
      </c>
      <c r="C69" s="59">
        <v>296464.56</v>
      </c>
      <c r="D69" s="57">
        <v>0</v>
      </c>
      <c r="E69" s="15">
        <v>0</v>
      </c>
      <c r="F69" s="22" t="str">
        <f t="shared" si="2"/>
        <v>Not Required</v>
      </c>
      <c r="G69" s="10">
        <f>FinalAllocation[[#This Row],[Required CCEIS Carryover (267)]]+FinalAllocation[[#This Row],[Required CCEIS Current FY (269)]]</f>
        <v>0</v>
      </c>
      <c r="H69" s="31">
        <v>3700.1</v>
      </c>
      <c r="I69" s="31">
        <v>14646.36</v>
      </c>
      <c r="J69" s="15">
        <f>FinalAllocation[[#This Row],[Required PSPS Carryover (266)]]+FinalAllocation[[#This Row],[Required PSPS Current FY (268)]]</f>
        <v>18346.46</v>
      </c>
      <c r="K69" s="31">
        <v>10490.99</v>
      </c>
      <c r="L69" s="31">
        <v>211803.65</v>
      </c>
      <c r="M69" s="31">
        <f>FinalAllocation[[#This Row],[6702 Carryover]]+L69</f>
        <v>222294.64</v>
      </c>
      <c r="N69" s="31">
        <v>0.02</v>
      </c>
      <c r="O69" s="31">
        <v>4140.41</v>
      </c>
      <c r="P69" s="31">
        <f>FinalAllocation[[#This Row],[6710 Carryover]]+O69</f>
        <v>4140.43</v>
      </c>
      <c r="Q69" s="31">
        <v>0</v>
      </c>
      <c r="R69" s="32">
        <v>18942.439999999999</v>
      </c>
      <c r="S69" s="34">
        <f>FinalAllocation[[#This Row],[2260 Carryover]]+R69</f>
        <v>18942.439999999999</v>
      </c>
      <c r="T69" s="31">
        <v>0</v>
      </c>
      <c r="U69" s="31">
        <v>6727.96</v>
      </c>
      <c r="V69" s="15">
        <f>FinalAllocation[[#This Row],[2262 Carryover]]+U69</f>
        <v>6727.96</v>
      </c>
      <c r="W69" s="3" t="s">
        <v>324</v>
      </c>
      <c r="AB69"/>
    </row>
    <row r="70" spans="1:28" ht="15.75" x14ac:dyDescent="0.25">
      <c r="A70" s="5" t="s">
        <v>325</v>
      </c>
      <c r="B70" s="51" t="s">
        <v>66</v>
      </c>
      <c r="C70" s="59">
        <v>2305607.91</v>
      </c>
      <c r="D70" s="57">
        <v>0</v>
      </c>
      <c r="E70" s="15">
        <v>0</v>
      </c>
      <c r="F70" s="22" t="str">
        <f t="shared" si="2"/>
        <v>Not Required</v>
      </c>
      <c r="G70" s="10">
        <f>FinalAllocation[[#This Row],[Required CCEIS Carryover (267)]]+FinalAllocation[[#This Row],[Required CCEIS Current FY (269)]]</f>
        <v>0</v>
      </c>
      <c r="H70" s="31">
        <v>6330.8</v>
      </c>
      <c r="I70" s="31">
        <v>7666.9</v>
      </c>
      <c r="J70" s="15">
        <f>FinalAllocation[[#This Row],[Required PSPS Carryover (266)]]+FinalAllocation[[#This Row],[Required PSPS Current FY (268)]]</f>
        <v>13997.7</v>
      </c>
      <c r="K70" s="31">
        <v>229970.73</v>
      </c>
      <c r="L70" s="31">
        <v>675718.86</v>
      </c>
      <c r="M70" s="31">
        <f>FinalAllocation[[#This Row],[6702 Carryover]]+L70</f>
        <v>905689.59</v>
      </c>
      <c r="N70" s="31">
        <v>0</v>
      </c>
      <c r="O70" s="31">
        <v>28558.75</v>
      </c>
      <c r="P70" s="31">
        <f>FinalAllocation[[#This Row],[6710 Carryover]]+O70</f>
        <v>28558.75</v>
      </c>
      <c r="Q70" s="31">
        <v>0</v>
      </c>
      <c r="R70" s="32">
        <v>53038.83</v>
      </c>
      <c r="S70" s="34">
        <f>FinalAllocation[[#This Row],[2260 Carryover]]+R70</f>
        <v>53038.83</v>
      </c>
      <c r="T70" s="31">
        <v>0</v>
      </c>
      <c r="U70" s="31">
        <v>18838.3</v>
      </c>
      <c r="V70" s="15">
        <f>FinalAllocation[[#This Row],[2262 Carryover]]+U70</f>
        <v>18838.3</v>
      </c>
      <c r="W70" s="3" t="s">
        <v>325</v>
      </c>
      <c r="AB70"/>
    </row>
    <row r="71" spans="1:28" ht="15.75" x14ac:dyDescent="0.25">
      <c r="A71" s="5" t="s">
        <v>326</v>
      </c>
      <c r="B71" s="51" t="s">
        <v>67</v>
      </c>
      <c r="C71" s="59">
        <v>1790876.99</v>
      </c>
      <c r="D71" s="57">
        <v>0</v>
      </c>
      <c r="E71" s="15">
        <v>0</v>
      </c>
      <c r="F71" s="22" t="str">
        <f t="shared" si="2"/>
        <v>Not Required</v>
      </c>
      <c r="G71" s="10">
        <f>FinalAllocation[[#This Row],[Required CCEIS Carryover (267)]]+FinalAllocation[[#This Row],[Required CCEIS Current FY (269)]]</f>
        <v>0</v>
      </c>
      <c r="H71" s="31">
        <v>0</v>
      </c>
      <c r="I71" s="31">
        <v>0</v>
      </c>
      <c r="J71" s="15">
        <f>FinalAllocation[[#This Row],[Required PSPS Carryover (266)]]+FinalAllocation[[#This Row],[Required PSPS Current FY (268)]]</f>
        <v>0</v>
      </c>
      <c r="K71" s="31">
        <v>0</v>
      </c>
      <c r="L71" s="31">
        <v>265851</v>
      </c>
      <c r="M71" s="31">
        <f>FinalAllocation[[#This Row],[6702 Carryover]]+L71</f>
        <v>265851</v>
      </c>
      <c r="N71" s="31">
        <v>0</v>
      </c>
      <c r="O71" s="31">
        <v>18621.13</v>
      </c>
      <c r="P71" s="31">
        <f>FinalAllocation[[#This Row],[6710 Carryover]]+O71</f>
        <v>18621.13</v>
      </c>
      <c r="Q71" s="31">
        <v>0</v>
      </c>
      <c r="R71" s="32">
        <v>45461.85</v>
      </c>
      <c r="S71" s="34">
        <f>FinalAllocation[[#This Row],[2260 Carryover]]+R71</f>
        <v>45461.85</v>
      </c>
      <c r="T71" s="31">
        <v>0</v>
      </c>
      <c r="U71" s="31">
        <v>16147.11</v>
      </c>
      <c r="V71" s="15">
        <f>FinalAllocation[[#This Row],[2262 Carryover]]+U71</f>
        <v>16147.11</v>
      </c>
      <c r="W71" s="3" t="s">
        <v>326</v>
      </c>
      <c r="AB71"/>
    </row>
    <row r="72" spans="1:28" ht="15.75" x14ac:dyDescent="0.25">
      <c r="A72" s="5" t="s">
        <v>327</v>
      </c>
      <c r="B72" s="51" t="s">
        <v>68</v>
      </c>
      <c r="C72" s="59">
        <v>802862.38</v>
      </c>
      <c r="D72" s="57">
        <v>0</v>
      </c>
      <c r="E72" s="15">
        <v>0</v>
      </c>
      <c r="F72" s="22" t="str">
        <f t="shared" si="2"/>
        <v>Not Required</v>
      </c>
      <c r="G72" s="10">
        <f>FinalAllocation[[#This Row],[Required CCEIS Carryover (267)]]+FinalAllocation[[#This Row],[Required CCEIS Current FY (269)]]</f>
        <v>0</v>
      </c>
      <c r="H72" s="31">
        <v>4120.42</v>
      </c>
      <c r="I72" s="31">
        <v>0</v>
      </c>
      <c r="J72" s="15">
        <f>FinalAllocation[[#This Row],[Required PSPS Carryover (266)]]+FinalAllocation[[#This Row],[Required PSPS Current FY (268)]]</f>
        <v>4120.42</v>
      </c>
      <c r="K72" s="31">
        <v>10107.969999999999</v>
      </c>
      <c r="L72" s="31">
        <v>376129.23</v>
      </c>
      <c r="M72" s="31">
        <f>FinalAllocation[[#This Row],[6702 Carryover]]+L72</f>
        <v>386237.2</v>
      </c>
      <c r="N72" s="31">
        <v>0</v>
      </c>
      <c r="O72" s="31">
        <v>50289.29</v>
      </c>
      <c r="P72" s="31">
        <f>FinalAllocation[[#This Row],[6710 Carryover]]+O72</f>
        <v>50289.29</v>
      </c>
      <c r="Q72" s="31">
        <v>0</v>
      </c>
      <c r="R72" s="32">
        <v>84609.56</v>
      </c>
      <c r="S72" s="34">
        <f>FinalAllocation[[#This Row],[2260 Carryover]]+R72</f>
        <v>84609.56</v>
      </c>
      <c r="T72" s="31">
        <v>0</v>
      </c>
      <c r="U72" s="31">
        <v>30051.58</v>
      </c>
      <c r="V72" s="15">
        <f>FinalAllocation[[#This Row],[2262 Carryover]]+U72</f>
        <v>30051.58</v>
      </c>
      <c r="W72" s="3" t="s">
        <v>327</v>
      </c>
      <c r="AB72"/>
    </row>
    <row r="73" spans="1:28" ht="15.75" x14ac:dyDescent="0.25">
      <c r="A73" s="5" t="s">
        <v>328</v>
      </c>
      <c r="B73" s="52" t="s">
        <v>69</v>
      </c>
      <c r="C73" s="59">
        <v>1066272.21</v>
      </c>
      <c r="D73" s="57">
        <v>0</v>
      </c>
      <c r="E73" s="15">
        <v>0</v>
      </c>
      <c r="F73" s="22" t="str">
        <f t="shared" si="2"/>
        <v>Not Required</v>
      </c>
      <c r="G73" s="10">
        <f>FinalAllocation[[#This Row],[Required CCEIS Carryover (267)]]+FinalAllocation[[#This Row],[Required CCEIS Current FY (269)]]</f>
        <v>0</v>
      </c>
      <c r="H73" s="31">
        <v>5966.06</v>
      </c>
      <c r="I73" s="31">
        <v>17823.96</v>
      </c>
      <c r="J73" s="15">
        <f>FinalAllocation[[#This Row],[Required PSPS Carryover (266)]]+FinalAllocation[[#This Row],[Required PSPS Current FY (268)]]</f>
        <v>23790.02</v>
      </c>
      <c r="K73" s="31">
        <v>13583.21</v>
      </c>
      <c r="L73" s="31">
        <v>368901.07</v>
      </c>
      <c r="M73" s="31">
        <f>FinalAllocation[[#This Row],[6702 Carryover]]+L73</f>
        <v>382484.28</v>
      </c>
      <c r="N73" s="31">
        <v>0</v>
      </c>
      <c r="O73" s="31">
        <v>25691.45</v>
      </c>
      <c r="P73" s="31">
        <f>FinalAllocation[[#This Row],[6710 Carryover]]+O73</f>
        <v>25691.45</v>
      </c>
      <c r="Q73" s="31">
        <v>0</v>
      </c>
      <c r="R73" s="32">
        <v>128808.59</v>
      </c>
      <c r="S73" s="34">
        <f>FinalAllocation[[#This Row],[2260 Carryover]]+R73</f>
        <v>128808.59</v>
      </c>
      <c r="T73" s="31">
        <v>0</v>
      </c>
      <c r="U73" s="31">
        <v>45750.16</v>
      </c>
      <c r="V73" s="15">
        <f>FinalAllocation[[#This Row],[2262 Carryover]]+U73</f>
        <v>45750.16</v>
      </c>
      <c r="W73" s="3" t="s">
        <v>328</v>
      </c>
      <c r="AB73"/>
    </row>
    <row r="74" spans="1:28" ht="15.75" x14ac:dyDescent="0.25">
      <c r="A74" s="5" t="s">
        <v>329</v>
      </c>
      <c r="B74" s="52" t="s">
        <v>70</v>
      </c>
      <c r="C74" s="59">
        <v>778639.62</v>
      </c>
      <c r="D74" s="57">
        <v>0</v>
      </c>
      <c r="E74" s="15">
        <v>0</v>
      </c>
      <c r="F74" s="22" t="str">
        <f t="shared" si="2"/>
        <v>Not Required</v>
      </c>
      <c r="G74" s="10">
        <f>FinalAllocation[[#This Row],[Required CCEIS Carryover (267)]]+FinalAllocation[[#This Row],[Required CCEIS Current FY (269)]]</f>
        <v>0</v>
      </c>
      <c r="H74" s="31">
        <v>0</v>
      </c>
      <c r="I74" s="31">
        <v>0</v>
      </c>
      <c r="J74" s="15">
        <f>FinalAllocation[[#This Row],[Required PSPS Carryover (266)]]+FinalAllocation[[#This Row],[Required PSPS Current FY (268)]]</f>
        <v>0</v>
      </c>
      <c r="K74" s="31">
        <v>15326.85</v>
      </c>
      <c r="L74" s="31">
        <v>328535.57</v>
      </c>
      <c r="M74" s="31">
        <f>FinalAllocation[[#This Row],[6702 Carryover]]+L74</f>
        <v>343862.42</v>
      </c>
      <c r="N74" s="31">
        <v>0</v>
      </c>
      <c r="O74" s="31">
        <v>36880.61</v>
      </c>
      <c r="P74" s="31">
        <f>FinalAllocation[[#This Row],[6710 Carryover]]+O74</f>
        <v>36880.61</v>
      </c>
      <c r="Q74" s="31">
        <v>0</v>
      </c>
      <c r="R74" s="32">
        <v>74506.929999999993</v>
      </c>
      <c r="S74" s="34">
        <f>FinalAllocation[[#This Row],[2260 Carryover]]+R74</f>
        <v>74506.929999999993</v>
      </c>
      <c r="T74" s="31">
        <v>0</v>
      </c>
      <c r="U74" s="31">
        <v>26463.33</v>
      </c>
      <c r="V74" s="15">
        <f>FinalAllocation[[#This Row],[2262 Carryover]]+U74</f>
        <v>26463.33</v>
      </c>
      <c r="W74" s="3" t="s">
        <v>329</v>
      </c>
      <c r="AB74"/>
    </row>
    <row r="75" spans="1:28" ht="15.75" x14ac:dyDescent="0.25">
      <c r="A75" s="5" t="s">
        <v>330</v>
      </c>
      <c r="B75" s="51" t="s">
        <v>71</v>
      </c>
      <c r="C75" s="59">
        <v>1219543.1299999999</v>
      </c>
      <c r="D75" s="57">
        <v>0</v>
      </c>
      <c r="E75" s="15">
        <v>0</v>
      </c>
      <c r="F75" s="22" t="str">
        <f t="shared" si="2"/>
        <v>Not Required</v>
      </c>
      <c r="G75" s="10">
        <f>FinalAllocation[[#This Row],[Required CCEIS Carryover (267)]]+FinalAllocation[[#This Row],[Required CCEIS Current FY (269)]]</f>
        <v>0</v>
      </c>
      <c r="H75" s="31">
        <v>5731.51</v>
      </c>
      <c r="I75" s="31">
        <v>4650.29</v>
      </c>
      <c r="J75" s="15">
        <f>FinalAllocation[[#This Row],[Required PSPS Carryover (266)]]+FinalAllocation[[#This Row],[Required PSPS Current FY (268)]]</f>
        <v>10381.799999999999</v>
      </c>
      <c r="K75" s="31">
        <v>1716.07</v>
      </c>
      <c r="L75" s="31">
        <v>434369.57</v>
      </c>
      <c r="M75" s="31">
        <f>FinalAllocation[[#This Row],[6702 Carryover]]+L75</f>
        <v>436085.64</v>
      </c>
      <c r="N75" s="31">
        <v>0</v>
      </c>
      <c r="O75" s="31">
        <v>77606.62</v>
      </c>
      <c r="P75" s="31">
        <f>FinalAllocation[[#This Row],[6710 Carryover]]+O75</f>
        <v>77606.62</v>
      </c>
      <c r="Q75" s="31">
        <v>0</v>
      </c>
      <c r="R75" s="32">
        <v>116180.3</v>
      </c>
      <c r="S75" s="34">
        <f>FinalAllocation[[#This Row],[2260 Carryover]]+R75</f>
        <v>116180.3</v>
      </c>
      <c r="T75" s="31">
        <v>0</v>
      </c>
      <c r="U75" s="31">
        <v>41264.85</v>
      </c>
      <c r="V75" s="15">
        <f>FinalAllocation[[#This Row],[2262 Carryover]]+U75</f>
        <v>41264.85</v>
      </c>
      <c r="W75" s="3" t="s">
        <v>330</v>
      </c>
      <c r="AB75"/>
    </row>
    <row r="76" spans="1:28" ht="15.75" x14ac:dyDescent="0.25">
      <c r="A76" s="5" t="s">
        <v>331</v>
      </c>
      <c r="B76" s="52" t="s">
        <v>72</v>
      </c>
      <c r="C76" s="59">
        <v>9830756.4800000004</v>
      </c>
      <c r="D76" s="57">
        <v>0</v>
      </c>
      <c r="E76" s="15">
        <v>0</v>
      </c>
      <c r="F76" s="22" t="str">
        <f t="shared" si="2"/>
        <v>Not Required</v>
      </c>
      <c r="G76" s="10">
        <f>FinalAllocation[[#This Row],[Required CCEIS Carryover (267)]]+FinalAllocation[[#This Row],[Required CCEIS Current FY (269)]]</f>
        <v>0</v>
      </c>
      <c r="H76" s="31">
        <v>907.38</v>
      </c>
      <c r="I76" s="31">
        <v>147808.57999999999</v>
      </c>
      <c r="J76" s="15">
        <f>FinalAllocation[[#This Row],[Required PSPS Carryover (266)]]+FinalAllocation[[#This Row],[Required PSPS Current FY (268)]]</f>
        <v>148715.96</v>
      </c>
      <c r="K76" s="31">
        <v>0</v>
      </c>
      <c r="L76" s="31">
        <v>2678944.64</v>
      </c>
      <c r="M76" s="31">
        <f>FinalAllocation[[#This Row],[6702 Carryover]]+L76</f>
        <v>2678944.64</v>
      </c>
      <c r="N76" s="31">
        <v>15858.62</v>
      </c>
      <c r="O76" s="31">
        <v>106815.22</v>
      </c>
      <c r="P76" s="31">
        <f>FinalAllocation[[#This Row],[6710 Carryover]]+O76</f>
        <v>122673.84</v>
      </c>
      <c r="Q76" s="31">
        <v>22686.9</v>
      </c>
      <c r="R76" s="32">
        <v>304341.88</v>
      </c>
      <c r="S76" s="34">
        <f>FinalAllocation[[#This Row],[2260 Carryover]]+R76</f>
        <v>327028.78000000003</v>
      </c>
      <c r="T76" s="31">
        <v>13385.23</v>
      </c>
      <c r="U76" s="31">
        <v>108095.98</v>
      </c>
      <c r="V76" s="15">
        <f>FinalAllocation[[#This Row],[2262 Carryover]]+U76</f>
        <v>121481.21</v>
      </c>
      <c r="W76" s="3" t="s">
        <v>331</v>
      </c>
      <c r="AB76"/>
    </row>
    <row r="77" spans="1:28" ht="15.75" x14ac:dyDescent="0.25">
      <c r="A77" s="5" t="s">
        <v>544</v>
      </c>
      <c r="B77" s="52" t="s">
        <v>73</v>
      </c>
      <c r="C77" s="59">
        <v>2556000</v>
      </c>
      <c r="D77" s="57">
        <v>0</v>
      </c>
      <c r="E77" s="15">
        <v>0</v>
      </c>
      <c r="F77" s="22" t="str">
        <f t="shared" si="2"/>
        <v>Not Required</v>
      </c>
      <c r="G77" s="10">
        <f>FinalAllocation[[#This Row],[Required CCEIS Carryover (267)]]+FinalAllocation[[#This Row],[Required CCEIS Current FY (269)]]</f>
        <v>0</v>
      </c>
      <c r="H77" s="31">
        <v>27</v>
      </c>
      <c r="I77" s="31">
        <v>7274.76</v>
      </c>
      <c r="J77" s="15">
        <f>FinalAllocation[[#This Row],[Required PSPS Carryover (266)]]+FinalAllocation[[#This Row],[Required PSPS Current FY (268)]]</f>
        <v>7301.76</v>
      </c>
      <c r="K77" s="31">
        <v>38121.42</v>
      </c>
      <c r="L77" s="31">
        <v>844230.72</v>
      </c>
      <c r="M77" s="31">
        <f>FinalAllocation[[#This Row],[6702 Carryover]]+L77</f>
        <v>882352.14</v>
      </c>
      <c r="N77" s="31">
        <v>0</v>
      </c>
      <c r="O77" s="31">
        <v>36609.58</v>
      </c>
      <c r="P77" s="31">
        <f>FinalAllocation[[#This Row],[6710 Carryover]]+O77</f>
        <v>36609.58</v>
      </c>
      <c r="Q77" s="31">
        <v>0</v>
      </c>
      <c r="R77" s="32">
        <v>90923.71</v>
      </c>
      <c r="S77" s="34">
        <f>FinalAllocation[[#This Row],[2260 Carryover]]+R77</f>
        <v>90923.71</v>
      </c>
      <c r="T77" s="31">
        <v>0</v>
      </c>
      <c r="U77" s="31">
        <v>32294.23</v>
      </c>
      <c r="V77" s="15">
        <f>FinalAllocation[[#This Row],[2262 Carryover]]+U77</f>
        <v>32294.23</v>
      </c>
      <c r="W77" s="3" t="s">
        <v>332</v>
      </c>
      <c r="AB77"/>
    </row>
    <row r="78" spans="1:28" ht="15.75" x14ac:dyDescent="0.25">
      <c r="A78" s="5" t="s">
        <v>333</v>
      </c>
      <c r="B78" s="52" t="s">
        <v>74</v>
      </c>
      <c r="C78" s="59">
        <v>254770.87</v>
      </c>
      <c r="D78" s="57">
        <v>0</v>
      </c>
      <c r="E78" s="15">
        <v>0</v>
      </c>
      <c r="F78" s="22" t="str">
        <f t="shared" si="2"/>
        <v>Not Required</v>
      </c>
      <c r="G78" s="10">
        <f>FinalAllocation[[#This Row],[Required CCEIS Carryover (267)]]+FinalAllocation[[#This Row],[Required CCEIS Current FY (269)]]</f>
        <v>0</v>
      </c>
      <c r="H78" s="31">
        <v>1415.77</v>
      </c>
      <c r="I78" s="31">
        <v>2291.87</v>
      </c>
      <c r="J78" s="15">
        <f>FinalAllocation[[#This Row],[Required PSPS Carryover (266)]]+FinalAllocation[[#This Row],[Required PSPS Current FY (268)]]</f>
        <v>3707.64</v>
      </c>
      <c r="K78" s="31">
        <v>7038.4</v>
      </c>
      <c r="L78" s="31">
        <v>87240.320000000007</v>
      </c>
      <c r="M78" s="31">
        <f>FinalAllocation[[#This Row],[6702 Carryover]]+L78</f>
        <v>94278.720000000001</v>
      </c>
      <c r="N78" s="31">
        <v>0</v>
      </c>
      <c r="O78" s="31">
        <v>4829.6099999999997</v>
      </c>
      <c r="P78" s="31">
        <f>FinalAllocation[[#This Row],[6710 Carryover]]+O78</f>
        <v>4829.6099999999997</v>
      </c>
      <c r="Q78" s="31">
        <v>0</v>
      </c>
      <c r="R78" s="32">
        <v>17679.61</v>
      </c>
      <c r="S78" s="34">
        <f>FinalAllocation[[#This Row],[2260 Carryover]]+R78</f>
        <v>17679.61</v>
      </c>
      <c r="T78" s="31">
        <v>0</v>
      </c>
      <c r="U78" s="31">
        <v>6279.43</v>
      </c>
      <c r="V78" s="15">
        <f>FinalAllocation[[#This Row],[2262 Carryover]]+U78</f>
        <v>6279.43</v>
      </c>
      <c r="W78" s="3" t="s">
        <v>333</v>
      </c>
      <c r="AB78"/>
    </row>
    <row r="79" spans="1:28" ht="15.75" x14ac:dyDescent="0.25">
      <c r="A79" s="5" t="s">
        <v>334</v>
      </c>
      <c r="B79" s="52" t="s">
        <v>75</v>
      </c>
      <c r="C79" s="59">
        <v>665933.18000000005</v>
      </c>
      <c r="D79" s="57">
        <v>0</v>
      </c>
      <c r="E79" s="15">
        <v>0</v>
      </c>
      <c r="F79" s="22" t="str">
        <f t="shared" si="2"/>
        <v>Not Required</v>
      </c>
      <c r="G79" s="10">
        <f>FinalAllocation[[#This Row],[Required CCEIS Carryover (267)]]+FinalAllocation[[#This Row],[Required CCEIS Current FY (269)]]</f>
        <v>0</v>
      </c>
      <c r="H79" s="31">
        <v>0</v>
      </c>
      <c r="I79" s="31">
        <v>1511.89</v>
      </c>
      <c r="J79" s="15">
        <f>FinalAllocation[[#This Row],[Required PSPS Carryover (266)]]+FinalAllocation[[#This Row],[Required PSPS Current FY (268)]]</f>
        <v>1511.89</v>
      </c>
      <c r="K79" s="31">
        <v>11228.43</v>
      </c>
      <c r="L79" s="31">
        <v>275683.11</v>
      </c>
      <c r="M79" s="31">
        <f>FinalAllocation[[#This Row],[6702 Carryover]]+L79</f>
        <v>286911.53999999998</v>
      </c>
      <c r="N79" s="31">
        <v>0</v>
      </c>
      <c r="O79" s="31">
        <v>7546.54</v>
      </c>
      <c r="P79" s="31">
        <f>FinalAllocation[[#This Row],[6710 Carryover]]+O79</f>
        <v>7546.54</v>
      </c>
      <c r="Q79" s="31">
        <v>0</v>
      </c>
      <c r="R79" s="32">
        <v>35359.22</v>
      </c>
      <c r="S79" s="34">
        <f>FinalAllocation[[#This Row],[2260 Carryover]]+R79</f>
        <v>35359.22</v>
      </c>
      <c r="T79" s="31">
        <v>0</v>
      </c>
      <c r="U79" s="31">
        <v>12558.86</v>
      </c>
      <c r="V79" s="15">
        <f>FinalAllocation[[#This Row],[2262 Carryover]]+U79</f>
        <v>12558.86</v>
      </c>
      <c r="W79" s="3" t="s">
        <v>334</v>
      </c>
      <c r="AB79"/>
    </row>
    <row r="80" spans="1:28" ht="15.75" x14ac:dyDescent="0.25">
      <c r="A80" s="5" t="s">
        <v>335</v>
      </c>
      <c r="B80" s="51" t="s">
        <v>76</v>
      </c>
      <c r="C80" s="59">
        <v>361228.3</v>
      </c>
      <c r="D80" s="57">
        <v>0</v>
      </c>
      <c r="E80" s="15">
        <v>0</v>
      </c>
      <c r="F80" s="22" t="str">
        <f t="shared" si="2"/>
        <v>Not Required</v>
      </c>
      <c r="G80" s="10">
        <f>FinalAllocation[[#This Row],[Required CCEIS Carryover (267)]]+FinalAllocation[[#This Row],[Required CCEIS Current FY (269)]]</f>
        <v>0</v>
      </c>
      <c r="H80" s="31">
        <v>0</v>
      </c>
      <c r="I80" s="31">
        <v>8129.1</v>
      </c>
      <c r="J80" s="15">
        <f>FinalAllocation[[#This Row],[Required PSPS Carryover (266)]]+FinalAllocation[[#This Row],[Required PSPS Current FY (268)]]</f>
        <v>8129.1</v>
      </c>
      <c r="K80" s="31">
        <v>10029.92</v>
      </c>
      <c r="L80" s="31">
        <v>119233.33</v>
      </c>
      <c r="M80" s="31">
        <f>FinalAllocation[[#This Row],[6702 Carryover]]+L80</f>
        <v>129263.25</v>
      </c>
      <c r="N80" s="31">
        <v>0</v>
      </c>
      <c r="O80" s="31">
        <v>5029.24</v>
      </c>
      <c r="P80" s="31">
        <f>FinalAllocation[[#This Row],[6710 Carryover]]+O80</f>
        <v>5029.24</v>
      </c>
      <c r="Q80" s="31">
        <v>0</v>
      </c>
      <c r="R80" s="32">
        <v>21468.09</v>
      </c>
      <c r="S80" s="34">
        <f>FinalAllocation[[#This Row],[2260 Carryover]]+R80</f>
        <v>21468.09</v>
      </c>
      <c r="T80" s="31">
        <v>0</v>
      </c>
      <c r="U80" s="31">
        <v>7625.02</v>
      </c>
      <c r="V80" s="15">
        <f>FinalAllocation[[#This Row],[2262 Carryover]]+U80</f>
        <v>7625.02</v>
      </c>
      <c r="W80" s="3" t="s">
        <v>335</v>
      </c>
      <c r="AB80"/>
    </row>
    <row r="81" spans="1:28" ht="15.75" x14ac:dyDescent="0.25">
      <c r="A81" s="5" t="s">
        <v>336</v>
      </c>
      <c r="B81" s="51" t="s">
        <v>77</v>
      </c>
      <c r="C81" s="59">
        <v>2403847.5499999998</v>
      </c>
      <c r="D81" s="57">
        <v>0</v>
      </c>
      <c r="E81" s="15">
        <v>0</v>
      </c>
      <c r="F81" s="22" t="str">
        <f t="shared" si="2"/>
        <v>Not Required</v>
      </c>
      <c r="G81" s="10">
        <f>FinalAllocation[[#This Row],[Required CCEIS Carryover (267)]]+FinalAllocation[[#This Row],[Required CCEIS Current FY (269)]]</f>
        <v>0</v>
      </c>
      <c r="H81" s="31">
        <v>0</v>
      </c>
      <c r="I81" s="31">
        <v>0</v>
      </c>
      <c r="J81" s="15">
        <f>FinalAllocation[[#This Row],[Required PSPS Carryover (266)]]+FinalAllocation[[#This Row],[Required PSPS Current FY (268)]]</f>
        <v>0</v>
      </c>
      <c r="K81" s="31">
        <v>74736.649999999994</v>
      </c>
      <c r="L81" s="31">
        <v>703194.69</v>
      </c>
      <c r="M81" s="31">
        <f>FinalAllocation[[#This Row],[6702 Carryover]]+L81</f>
        <v>777931.34</v>
      </c>
      <c r="N81" s="31">
        <v>0</v>
      </c>
      <c r="O81" s="31">
        <v>18833.23</v>
      </c>
      <c r="P81" s="31">
        <f>FinalAllocation[[#This Row],[6710 Carryover]]+O81</f>
        <v>18833.23</v>
      </c>
      <c r="Q81" s="31">
        <v>0</v>
      </c>
      <c r="R81" s="32">
        <v>137648.4</v>
      </c>
      <c r="S81" s="34">
        <f>FinalAllocation[[#This Row],[2260 Carryover]]+R81</f>
        <v>137648.4</v>
      </c>
      <c r="T81" s="31">
        <v>0</v>
      </c>
      <c r="U81" s="31">
        <v>48889.88</v>
      </c>
      <c r="V81" s="15">
        <f>FinalAllocation[[#This Row],[2262 Carryover]]+U81</f>
        <v>48889.88</v>
      </c>
      <c r="W81" s="3" t="s">
        <v>336</v>
      </c>
      <c r="AB81"/>
    </row>
    <row r="82" spans="1:28" ht="15.75" x14ac:dyDescent="0.25">
      <c r="A82" s="5" t="s">
        <v>337</v>
      </c>
      <c r="B82" s="52" t="s">
        <v>78</v>
      </c>
      <c r="C82" s="59">
        <v>505042.88</v>
      </c>
      <c r="D82" s="57">
        <v>0</v>
      </c>
      <c r="E82" s="15">
        <v>0</v>
      </c>
      <c r="F82" s="22" t="str">
        <f t="shared" si="2"/>
        <v>Not Required</v>
      </c>
      <c r="G82" s="10">
        <f>FinalAllocation[[#This Row],[Required CCEIS Carryover (267)]]+FinalAllocation[[#This Row],[Required CCEIS Current FY (269)]]</f>
        <v>0</v>
      </c>
      <c r="H82" s="31">
        <v>0</v>
      </c>
      <c r="I82" s="31">
        <v>0</v>
      </c>
      <c r="J82" s="15">
        <f>FinalAllocation[[#This Row],[Required PSPS Carryover (266)]]+FinalAllocation[[#This Row],[Required PSPS Current FY (268)]]</f>
        <v>0</v>
      </c>
      <c r="K82" s="31">
        <v>5233.72</v>
      </c>
      <c r="L82" s="31">
        <v>203757.23</v>
      </c>
      <c r="M82" s="31">
        <f>FinalAllocation[[#This Row],[6702 Carryover]]+L82</f>
        <v>208990.95</v>
      </c>
      <c r="N82" s="31">
        <v>39.46</v>
      </c>
      <c r="O82" s="31">
        <v>12762.9</v>
      </c>
      <c r="P82" s="31">
        <f>FinalAllocation[[#This Row],[6710 Carryover]]+O82</f>
        <v>12802.36</v>
      </c>
      <c r="Q82" s="31">
        <v>0</v>
      </c>
      <c r="R82" s="32">
        <v>32833.56</v>
      </c>
      <c r="S82" s="34">
        <f>FinalAllocation[[#This Row],[2260 Carryover]]+R82</f>
        <v>32833.56</v>
      </c>
      <c r="T82" s="31">
        <v>6544.65</v>
      </c>
      <c r="U82" s="31">
        <v>11661.8</v>
      </c>
      <c r="V82" s="15">
        <f>FinalAllocation[[#This Row],[2262 Carryover]]+U82</f>
        <v>18206.45</v>
      </c>
      <c r="W82" s="3" t="s">
        <v>337</v>
      </c>
      <c r="AB82"/>
    </row>
    <row r="83" spans="1:28" ht="15.75" x14ac:dyDescent="0.25">
      <c r="A83" s="5" t="s">
        <v>338</v>
      </c>
      <c r="B83" s="52" t="s">
        <v>79</v>
      </c>
      <c r="C83" s="59">
        <v>248652.24</v>
      </c>
      <c r="D83" s="57">
        <v>0</v>
      </c>
      <c r="E83" s="15">
        <v>0</v>
      </c>
      <c r="F83" s="22" t="str">
        <f t="shared" si="2"/>
        <v>Not Required</v>
      </c>
      <c r="G83" s="10">
        <f>FinalAllocation[[#This Row],[Required CCEIS Carryover (267)]]+FinalAllocation[[#This Row],[Required CCEIS Current FY (269)]]</f>
        <v>0</v>
      </c>
      <c r="H83" s="31">
        <v>0</v>
      </c>
      <c r="I83" s="31">
        <v>0</v>
      </c>
      <c r="J83" s="15">
        <f>FinalAllocation[[#This Row],[Required PSPS Carryover (266)]]+FinalAllocation[[#This Row],[Required PSPS Current FY (268)]]</f>
        <v>0</v>
      </c>
      <c r="K83" s="31">
        <v>2222.4499999999998</v>
      </c>
      <c r="L83" s="31">
        <v>132937.15</v>
      </c>
      <c r="M83" s="31">
        <f>FinalAllocation[[#This Row],[6702 Carryover]]+L83</f>
        <v>135159.6</v>
      </c>
      <c r="N83" s="31">
        <v>0</v>
      </c>
      <c r="O83" s="31">
        <v>5656.06</v>
      </c>
      <c r="P83" s="31">
        <f>FinalAllocation[[#This Row],[6710 Carryover]]+O83</f>
        <v>5656.06</v>
      </c>
      <c r="Q83" s="31">
        <v>12063.04</v>
      </c>
      <c r="R83" s="32">
        <v>25256.58</v>
      </c>
      <c r="S83" s="34">
        <f>FinalAllocation[[#This Row],[2260 Carryover]]+R83</f>
        <v>37319.620000000003</v>
      </c>
      <c r="T83" s="31">
        <v>17168.580000000002</v>
      </c>
      <c r="U83" s="31">
        <v>8970.6200000000008</v>
      </c>
      <c r="V83" s="15">
        <f>FinalAllocation[[#This Row],[2262 Carryover]]+U83</f>
        <v>26139.200000000001</v>
      </c>
      <c r="W83" s="3" t="s">
        <v>338</v>
      </c>
      <c r="AB83"/>
    </row>
    <row r="84" spans="1:28" ht="15.75" x14ac:dyDescent="0.25">
      <c r="A84" s="5" t="s">
        <v>339</v>
      </c>
      <c r="B84" s="52" t="s">
        <v>80</v>
      </c>
      <c r="C84" s="59">
        <v>867464.22</v>
      </c>
      <c r="D84" s="57">
        <v>0</v>
      </c>
      <c r="E84" s="15">
        <v>0</v>
      </c>
      <c r="F84" s="22" t="str">
        <f t="shared" si="2"/>
        <v>Not Required</v>
      </c>
      <c r="G84" s="10">
        <f>FinalAllocation[[#This Row],[Required CCEIS Carryover (267)]]+FinalAllocation[[#This Row],[Required CCEIS Current FY (269)]]</f>
        <v>0</v>
      </c>
      <c r="H84" s="31">
        <v>7991.46</v>
      </c>
      <c r="I84" s="31">
        <v>11191.47</v>
      </c>
      <c r="J84" s="15">
        <f>FinalAllocation[[#This Row],[Required PSPS Carryover (266)]]+FinalAllocation[[#This Row],[Required PSPS Current FY (268)]]</f>
        <v>19182.93</v>
      </c>
      <c r="K84" s="31">
        <v>118163.75</v>
      </c>
      <c r="L84" s="31">
        <v>448625.38</v>
      </c>
      <c r="M84" s="31">
        <f>FinalAllocation[[#This Row],[6702 Carryover]]+L84</f>
        <v>566789.13</v>
      </c>
      <c r="N84" s="31">
        <v>12691.94</v>
      </c>
      <c r="O84" s="31">
        <v>22237.200000000001</v>
      </c>
      <c r="P84" s="31">
        <f>FinalAllocation[[#This Row],[6710 Carryover]]+O84</f>
        <v>34929.14</v>
      </c>
      <c r="Q84" s="31">
        <v>0</v>
      </c>
      <c r="R84" s="32">
        <v>89660.88</v>
      </c>
      <c r="S84" s="34">
        <f>FinalAllocation[[#This Row],[2260 Carryover]]+R84</f>
        <v>89660.88</v>
      </c>
      <c r="T84" s="31">
        <v>0</v>
      </c>
      <c r="U84" s="31">
        <v>31845.7</v>
      </c>
      <c r="V84" s="15">
        <f>FinalAllocation[[#This Row],[2262 Carryover]]+U84</f>
        <v>31845.7</v>
      </c>
      <c r="W84" s="3" t="s">
        <v>339</v>
      </c>
      <c r="AB84"/>
    </row>
    <row r="85" spans="1:28" ht="15.75" x14ac:dyDescent="0.25">
      <c r="A85" s="5" t="s">
        <v>340</v>
      </c>
      <c r="B85" s="51" t="s">
        <v>81</v>
      </c>
      <c r="C85" s="59">
        <v>207688.17</v>
      </c>
      <c r="D85" s="57">
        <v>0</v>
      </c>
      <c r="E85" s="15">
        <v>0</v>
      </c>
      <c r="F85" s="22" t="str">
        <f t="shared" si="2"/>
        <v>Not Required</v>
      </c>
      <c r="G85" s="10">
        <f>FinalAllocation[[#This Row],[Required CCEIS Carryover (267)]]+FinalAllocation[[#This Row],[Required CCEIS Current FY (269)]]</f>
        <v>0</v>
      </c>
      <c r="H85" s="31">
        <v>0</v>
      </c>
      <c r="I85" s="31">
        <v>0</v>
      </c>
      <c r="J85" s="15">
        <f>FinalAllocation[[#This Row],[Required PSPS Carryover (266)]]+FinalAllocation[[#This Row],[Required PSPS Current FY (268)]]</f>
        <v>0</v>
      </c>
      <c r="K85" s="31">
        <v>10471.02</v>
      </c>
      <c r="L85" s="31">
        <v>154455.51999999999</v>
      </c>
      <c r="M85" s="31">
        <f>FinalAllocation[[#This Row],[6702 Carryover]]+L85</f>
        <v>164926.54</v>
      </c>
      <c r="N85" s="31">
        <v>0</v>
      </c>
      <c r="O85" s="31">
        <v>15299.26</v>
      </c>
      <c r="P85" s="31">
        <f>FinalAllocation[[#This Row],[6710 Carryover]]+O85</f>
        <v>15299.26</v>
      </c>
      <c r="Q85" s="31">
        <v>0</v>
      </c>
      <c r="R85" s="32">
        <v>39147.71</v>
      </c>
      <c r="S85" s="34">
        <f>FinalAllocation[[#This Row],[2260 Carryover]]+R85</f>
        <v>39147.71</v>
      </c>
      <c r="T85" s="31">
        <v>0</v>
      </c>
      <c r="U85" s="31">
        <v>13904.46</v>
      </c>
      <c r="V85" s="15">
        <f>FinalAllocation[[#This Row],[2262 Carryover]]+U85</f>
        <v>13904.46</v>
      </c>
      <c r="W85" s="3" t="s">
        <v>340</v>
      </c>
      <c r="AB85"/>
    </row>
    <row r="86" spans="1:28" ht="15.75" x14ac:dyDescent="0.25">
      <c r="A86" s="5" t="s">
        <v>341</v>
      </c>
      <c r="B86" s="52" t="s">
        <v>82</v>
      </c>
      <c r="C86" s="59">
        <v>493718.28</v>
      </c>
      <c r="D86" s="57">
        <v>0</v>
      </c>
      <c r="E86" s="15">
        <v>0</v>
      </c>
      <c r="F86" s="22" t="str">
        <f t="shared" si="2"/>
        <v>Not Required</v>
      </c>
      <c r="G86" s="10">
        <f>FinalAllocation[[#This Row],[Required CCEIS Carryover (267)]]+FinalAllocation[[#This Row],[Required CCEIS Current FY (269)]]</f>
        <v>0</v>
      </c>
      <c r="H86" s="31">
        <v>2863.19</v>
      </c>
      <c r="I86" s="31">
        <v>1732.19</v>
      </c>
      <c r="J86" s="15">
        <f>FinalAllocation[[#This Row],[Required PSPS Carryover (266)]]+FinalAllocation[[#This Row],[Required PSPS Current FY (268)]]</f>
        <v>4595.38</v>
      </c>
      <c r="K86" s="31">
        <v>232593.62</v>
      </c>
      <c r="L86" s="31">
        <v>235912.73</v>
      </c>
      <c r="M86" s="31">
        <f>FinalAllocation[[#This Row],[6702 Carryover]]+L86</f>
        <v>468506.35</v>
      </c>
      <c r="N86" s="31">
        <v>0.03</v>
      </c>
      <c r="O86" s="31">
        <v>12619.59</v>
      </c>
      <c r="P86" s="31">
        <f>FinalAllocation[[#This Row],[6710 Carryover]]+O86</f>
        <v>12619.62</v>
      </c>
      <c r="Q86" s="31">
        <v>0.01</v>
      </c>
      <c r="R86" s="32">
        <v>47987.51</v>
      </c>
      <c r="S86" s="34">
        <f>FinalAllocation[[#This Row],[2260 Carryover]]+R86</f>
        <v>47987.519999999997</v>
      </c>
      <c r="T86" s="31">
        <v>0.02</v>
      </c>
      <c r="U86" s="31">
        <v>17044.18</v>
      </c>
      <c r="V86" s="15">
        <f>FinalAllocation[[#This Row],[2262 Carryover]]+U86</f>
        <v>17044.2</v>
      </c>
      <c r="W86" s="3" t="s">
        <v>341</v>
      </c>
      <c r="AB86"/>
    </row>
    <row r="87" spans="1:28" ht="15.75" x14ac:dyDescent="0.25">
      <c r="A87" s="5" t="s">
        <v>342</v>
      </c>
      <c r="B87" s="52" t="s">
        <v>83</v>
      </c>
      <c r="C87" s="59">
        <v>248767.85</v>
      </c>
      <c r="D87" s="57">
        <v>0</v>
      </c>
      <c r="E87" s="15">
        <v>0</v>
      </c>
      <c r="F87" s="22" t="str">
        <f t="shared" si="2"/>
        <v>Not Required</v>
      </c>
      <c r="G87" s="10">
        <f>FinalAllocation[[#This Row],[Required CCEIS Carryover (267)]]+FinalAllocation[[#This Row],[Required CCEIS Current FY (269)]]</f>
        <v>0</v>
      </c>
      <c r="H87" s="31">
        <v>0</v>
      </c>
      <c r="I87" s="31">
        <v>0</v>
      </c>
      <c r="J87" s="15">
        <f>FinalAllocation[[#This Row],[Required PSPS Carryover (266)]]+FinalAllocation[[#This Row],[Required PSPS Current FY (268)]]</f>
        <v>0</v>
      </c>
      <c r="K87" s="31">
        <v>0</v>
      </c>
      <c r="L87" s="31">
        <v>100898.27</v>
      </c>
      <c r="M87" s="31">
        <f>FinalAllocation[[#This Row],[6702 Carryover]]+L87</f>
        <v>100898.27</v>
      </c>
      <c r="N87" s="31">
        <v>17.29</v>
      </c>
      <c r="O87" s="31">
        <v>6769.36</v>
      </c>
      <c r="P87" s="31">
        <f>FinalAllocation[[#This Row],[6710 Carryover]]+O87</f>
        <v>6786.65</v>
      </c>
      <c r="Q87" s="31">
        <v>0</v>
      </c>
      <c r="R87" s="32">
        <v>25256.58</v>
      </c>
      <c r="S87" s="34">
        <f>FinalAllocation[[#This Row],[2260 Carryover]]+R87</f>
        <v>25256.58</v>
      </c>
      <c r="T87" s="31">
        <v>0</v>
      </c>
      <c r="U87" s="31">
        <v>8970.6200000000008</v>
      </c>
      <c r="V87" s="15">
        <f>FinalAllocation[[#This Row],[2262 Carryover]]+U87</f>
        <v>8970.6200000000008</v>
      </c>
      <c r="W87" s="3" t="s">
        <v>342</v>
      </c>
      <c r="AB87"/>
    </row>
    <row r="88" spans="1:28" ht="15.75" x14ac:dyDescent="0.25">
      <c r="A88" s="5" t="s">
        <v>343</v>
      </c>
      <c r="B88" s="52" t="s">
        <v>84</v>
      </c>
      <c r="C88" s="59">
        <v>302591.84999999998</v>
      </c>
      <c r="D88" s="57">
        <v>0</v>
      </c>
      <c r="E88" s="15">
        <v>0</v>
      </c>
      <c r="F88" s="22" t="str">
        <f t="shared" si="2"/>
        <v>Not Required</v>
      </c>
      <c r="G88" s="10">
        <f>FinalAllocation[[#This Row],[Required CCEIS Carryover (267)]]+FinalAllocation[[#This Row],[Required CCEIS Current FY (269)]]</f>
        <v>0</v>
      </c>
      <c r="H88" s="31">
        <v>0</v>
      </c>
      <c r="I88" s="31">
        <v>0</v>
      </c>
      <c r="J88" s="15">
        <f>FinalAllocation[[#This Row],[Required PSPS Carryover (266)]]+FinalAllocation[[#This Row],[Required PSPS Current FY (268)]]</f>
        <v>0</v>
      </c>
      <c r="K88" s="31">
        <v>8853.2199999999993</v>
      </c>
      <c r="L88" s="31">
        <v>180600.05</v>
      </c>
      <c r="M88" s="31">
        <f>FinalAllocation[[#This Row],[6702 Carryover]]+L88</f>
        <v>189453.27</v>
      </c>
      <c r="N88" s="31">
        <v>0</v>
      </c>
      <c r="O88" s="31">
        <v>6496.23</v>
      </c>
      <c r="P88" s="31">
        <f>FinalAllocation[[#This Row],[6710 Carryover]]+O88</f>
        <v>6496.23</v>
      </c>
      <c r="Q88" s="31">
        <v>0</v>
      </c>
      <c r="R88" s="32">
        <v>22730.92</v>
      </c>
      <c r="S88" s="34">
        <f>FinalAllocation[[#This Row],[2260 Carryover]]+R88</f>
        <v>22730.92</v>
      </c>
      <c r="T88" s="31">
        <v>0</v>
      </c>
      <c r="U88" s="31">
        <v>8073.55</v>
      </c>
      <c r="V88" s="15">
        <f>FinalAllocation[[#This Row],[2262 Carryover]]+U88</f>
        <v>8073.55</v>
      </c>
      <c r="W88" s="3" t="s">
        <v>343</v>
      </c>
      <c r="AB88"/>
    </row>
    <row r="89" spans="1:28" ht="15.75" x14ac:dyDescent="0.25">
      <c r="A89" s="5" t="s">
        <v>344</v>
      </c>
      <c r="B89" s="52" t="s">
        <v>85</v>
      </c>
      <c r="C89" s="59">
        <v>1309064.4099999999</v>
      </c>
      <c r="D89" s="57">
        <v>0</v>
      </c>
      <c r="E89" s="15">
        <v>0</v>
      </c>
      <c r="F89" s="22" t="str">
        <f t="shared" si="2"/>
        <v>Not Required</v>
      </c>
      <c r="G89" s="10">
        <f>FinalAllocation[[#This Row],[Required CCEIS Carryover (267)]]+FinalAllocation[[#This Row],[Required CCEIS Current FY (269)]]</f>
        <v>0</v>
      </c>
      <c r="H89" s="31">
        <v>7380.25</v>
      </c>
      <c r="I89" s="31">
        <v>8240.14</v>
      </c>
      <c r="J89" s="15">
        <f>FinalAllocation[[#This Row],[Required PSPS Carryover (266)]]+FinalAllocation[[#This Row],[Required PSPS Current FY (268)]]</f>
        <v>15620.39</v>
      </c>
      <c r="K89" s="31">
        <v>179704.75</v>
      </c>
      <c r="L89" s="31">
        <v>320190.15000000002</v>
      </c>
      <c r="M89" s="31">
        <f>FinalAllocation[[#This Row],[6702 Carryover]]+L89</f>
        <v>499894.9</v>
      </c>
      <c r="N89" s="31">
        <v>12561.27</v>
      </c>
      <c r="O89" s="31">
        <v>12562.42</v>
      </c>
      <c r="P89" s="31">
        <f>FinalAllocation[[#This Row],[6710 Carryover]]+O89</f>
        <v>25123.69</v>
      </c>
      <c r="Q89" s="31">
        <v>7105.16</v>
      </c>
      <c r="R89" s="32">
        <v>40410.54</v>
      </c>
      <c r="S89" s="34">
        <f>FinalAllocation[[#This Row],[2260 Carryover]]+R89</f>
        <v>47515.7</v>
      </c>
      <c r="T89" s="31">
        <v>5601.78</v>
      </c>
      <c r="U89" s="31">
        <v>14352.99</v>
      </c>
      <c r="V89" s="15">
        <f>FinalAllocation[[#This Row],[2262 Carryover]]+U89</f>
        <v>19954.77</v>
      </c>
      <c r="W89" s="3" t="s">
        <v>344</v>
      </c>
      <c r="AB89"/>
    </row>
    <row r="90" spans="1:28" ht="15.75" x14ac:dyDescent="0.25">
      <c r="A90" s="5" t="s">
        <v>345</v>
      </c>
      <c r="B90" s="52" t="s">
        <v>86</v>
      </c>
      <c r="C90" s="59">
        <v>4109150.33</v>
      </c>
      <c r="D90" s="57">
        <v>39744.660000000003</v>
      </c>
      <c r="E90" s="15">
        <v>165713.68</v>
      </c>
      <c r="F90" s="22" t="str">
        <f t="shared" si="2"/>
        <v>Required</v>
      </c>
      <c r="G90" s="10">
        <f>FinalAllocation[[#This Row],[Required CCEIS Carryover (267)]]+FinalAllocation[[#This Row],[Required CCEIS Current FY (269)]]</f>
        <v>205458.34</v>
      </c>
      <c r="H90" s="31">
        <v>244.5</v>
      </c>
      <c r="I90" s="31">
        <v>0</v>
      </c>
      <c r="J90" s="15">
        <f>FinalAllocation[[#This Row],[Required PSPS Carryover (266)]]+FinalAllocation[[#This Row],[Required PSPS Current FY (268)]]</f>
        <v>244.5</v>
      </c>
      <c r="K90" s="31">
        <v>255527.87</v>
      </c>
      <c r="L90" s="31">
        <v>1103302.53</v>
      </c>
      <c r="M90" s="31">
        <f>FinalAllocation[[#This Row],[6702 Carryover]]+L90</f>
        <v>1358830.4</v>
      </c>
      <c r="N90" s="31">
        <v>240.74</v>
      </c>
      <c r="O90" s="31">
        <v>34616.550000000003</v>
      </c>
      <c r="P90" s="31">
        <f>FinalAllocation[[#This Row],[6710 Carryover]]+O90</f>
        <v>34857.29</v>
      </c>
      <c r="Q90" s="31">
        <v>0</v>
      </c>
      <c r="R90" s="32">
        <v>190687.23</v>
      </c>
      <c r="S90" s="34">
        <f>FinalAllocation[[#This Row],[2260 Carryover]]+R90</f>
        <v>190687.23</v>
      </c>
      <c r="T90" s="31">
        <v>0</v>
      </c>
      <c r="U90" s="31">
        <v>67728.19</v>
      </c>
      <c r="V90" s="15">
        <f>FinalAllocation[[#This Row],[2262 Carryover]]+U90</f>
        <v>67728.19</v>
      </c>
      <c r="W90" s="3" t="s">
        <v>345</v>
      </c>
      <c r="AB90"/>
    </row>
    <row r="91" spans="1:28" ht="15.75" x14ac:dyDescent="0.25">
      <c r="A91" s="5" t="s">
        <v>346</v>
      </c>
      <c r="B91" s="52" t="s">
        <v>87</v>
      </c>
      <c r="C91" s="59">
        <v>575894.18000000005</v>
      </c>
      <c r="D91" s="57">
        <v>0</v>
      </c>
      <c r="E91" s="15">
        <v>0</v>
      </c>
      <c r="F91" s="22" t="str">
        <f t="shared" si="2"/>
        <v>Not Required</v>
      </c>
      <c r="G91" s="10">
        <f>FinalAllocation[[#This Row],[Required CCEIS Carryover (267)]]+FinalAllocation[[#This Row],[Required CCEIS Current FY (269)]]</f>
        <v>0</v>
      </c>
      <c r="H91" s="31">
        <v>4931.37</v>
      </c>
      <c r="I91" s="31">
        <v>7674.57</v>
      </c>
      <c r="J91" s="15">
        <f>FinalAllocation[[#This Row],[Required PSPS Carryover (266)]]+FinalAllocation[[#This Row],[Required PSPS Current FY (268)]]</f>
        <v>12605.94</v>
      </c>
      <c r="K91" s="31">
        <v>15669.23</v>
      </c>
      <c r="L91" s="31">
        <v>175219.9</v>
      </c>
      <c r="M91" s="31">
        <f>FinalAllocation[[#This Row],[6702 Carryover]]+L91</f>
        <v>190889.13</v>
      </c>
      <c r="N91" s="31">
        <v>0</v>
      </c>
      <c r="O91" s="31">
        <v>4415.97</v>
      </c>
      <c r="P91" s="31">
        <f>FinalAllocation[[#This Row],[6710 Carryover]]+O91</f>
        <v>4415.97</v>
      </c>
      <c r="Q91" s="31">
        <v>0</v>
      </c>
      <c r="R91" s="32">
        <v>35359.22</v>
      </c>
      <c r="S91" s="34">
        <f>FinalAllocation[[#This Row],[2260 Carryover]]+R91</f>
        <v>35359.22</v>
      </c>
      <c r="T91" s="31">
        <v>0</v>
      </c>
      <c r="U91" s="31">
        <v>12558.86</v>
      </c>
      <c r="V91" s="15">
        <f>FinalAllocation[[#This Row],[2262 Carryover]]+U91</f>
        <v>12558.86</v>
      </c>
      <c r="W91" s="3" t="s">
        <v>346</v>
      </c>
      <c r="AB91"/>
    </row>
    <row r="92" spans="1:28" ht="15.75" x14ac:dyDescent="0.25">
      <c r="A92" s="5" t="s">
        <v>347</v>
      </c>
      <c r="B92" s="52" t="s">
        <v>88</v>
      </c>
      <c r="C92" s="59">
        <v>3600468.95</v>
      </c>
      <c r="D92" s="57">
        <v>0</v>
      </c>
      <c r="E92" s="15">
        <v>0</v>
      </c>
      <c r="F92" s="22" t="str">
        <f t="shared" si="2"/>
        <v>Not Required</v>
      </c>
      <c r="G92" s="10">
        <f>FinalAllocation[[#This Row],[Required CCEIS Carryover (267)]]+FinalAllocation[[#This Row],[Required CCEIS Current FY (269)]]</f>
        <v>0</v>
      </c>
      <c r="H92" s="31">
        <v>17303.45</v>
      </c>
      <c r="I92" s="31">
        <v>27742.44</v>
      </c>
      <c r="J92" s="15">
        <f>FinalAllocation[[#This Row],[Required PSPS Carryover (266)]]+FinalAllocation[[#This Row],[Required PSPS Current FY (268)]]</f>
        <v>45045.89</v>
      </c>
      <c r="K92" s="31">
        <v>87632.43</v>
      </c>
      <c r="L92" s="31">
        <v>1016375.15</v>
      </c>
      <c r="M92" s="31">
        <f>FinalAllocation[[#This Row],[6702 Carryover]]+L92</f>
        <v>1104007.58</v>
      </c>
      <c r="N92" s="31">
        <v>186.83</v>
      </c>
      <c r="O92" s="31">
        <v>30617.93</v>
      </c>
      <c r="P92" s="31">
        <f>FinalAllocation[[#This Row],[6710 Carryover]]+O92</f>
        <v>30804.76</v>
      </c>
      <c r="Q92" s="31">
        <v>40986.94</v>
      </c>
      <c r="R92" s="32">
        <v>131334.25</v>
      </c>
      <c r="S92" s="34">
        <f>FinalAllocation[[#This Row],[2260 Carryover]]+R92</f>
        <v>172321.19</v>
      </c>
      <c r="T92" s="31">
        <v>16349.9</v>
      </c>
      <c r="U92" s="31">
        <v>46647.23</v>
      </c>
      <c r="V92" s="15">
        <f>FinalAllocation[[#This Row],[2262 Carryover]]+U92</f>
        <v>62997.13</v>
      </c>
      <c r="W92" s="3" t="s">
        <v>347</v>
      </c>
      <c r="AB92"/>
    </row>
    <row r="93" spans="1:28" ht="15.75" x14ac:dyDescent="0.25">
      <c r="A93" s="5" t="s">
        <v>348</v>
      </c>
      <c r="B93" s="51" t="s">
        <v>89</v>
      </c>
      <c r="C93" s="59">
        <v>2221719.34</v>
      </c>
      <c r="D93" s="57">
        <v>0</v>
      </c>
      <c r="E93" s="15">
        <v>0</v>
      </c>
      <c r="F93" s="22" t="str">
        <f t="shared" si="2"/>
        <v>Not Required</v>
      </c>
      <c r="G93" s="10">
        <f>FinalAllocation[[#This Row],[Required CCEIS Carryover (267)]]+FinalAllocation[[#This Row],[Required CCEIS Current FY (269)]]</f>
        <v>0</v>
      </c>
      <c r="H93" s="31">
        <v>0</v>
      </c>
      <c r="I93" s="31">
        <v>3471.28</v>
      </c>
      <c r="J93" s="15">
        <f>FinalAllocation[[#This Row],[Required PSPS Carryover (266)]]+FinalAllocation[[#This Row],[Required PSPS Current FY (268)]]</f>
        <v>3471.28</v>
      </c>
      <c r="K93" s="31">
        <v>0</v>
      </c>
      <c r="L93" s="31">
        <v>781707.33</v>
      </c>
      <c r="M93" s="31">
        <f>FinalAllocation[[#This Row],[6702 Carryover]]+L93</f>
        <v>781707.33</v>
      </c>
      <c r="N93" s="31">
        <v>0</v>
      </c>
      <c r="O93" s="31">
        <v>31183</v>
      </c>
      <c r="P93" s="31">
        <f>FinalAllocation[[#This Row],[6710 Carryover]]+O93</f>
        <v>31183</v>
      </c>
      <c r="Q93" s="31">
        <v>0</v>
      </c>
      <c r="R93" s="32">
        <v>87135.22</v>
      </c>
      <c r="S93" s="34">
        <f>FinalAllocation[[#This Row],[2260 Carryover]]+R93</f>
        <v>87135.22</v>
      </c>
      <c r="T93" s="31">
        <v>0</v>
      </c>
      <c r="U93" s="31">
        <v>30948.639999999999</v>
      </c>
      <c r="V93" s="15">
        <f>FinalAllocation[[#This Row],[2262 Carryover]]+U93</f>
        <v>30948.639999999999</v>
      </c>
      <c r="W93" s="3" t="s">
        <v>348</v>
      </c>
      <c r="AB93"/>
    </row>
    <row r="94" spans="1:28" ht="15.75" x14ac:dyDescent="0.25">
      <c r="A94" s="5" t="s">
        <v>349</v>
      </c>
      <c r="B94" s="52" t="s">
        <v>90</v>
      </c>
      <c r="C94" s="59">
        <v>975582.27</v>
      </c>
      <c r="D94" s="57">
        <v>0</v>
      </c>
      <c r="E94" s="15">
        <v>0</v>
      </c>
      <c r="F94" s="22" t="str">
        <f t="shared" si="2"/>
        <v>Not Required</v>
      </c>
      <c r="G94" s="10">
        <f>FinalAllocation[[#This Row],[Required CCEIS Carryover (267)]]+FinalAllocation[[#This Row],[Required CCEIS Current FY (269)]]</f>
        <v>0</v>
      </c>
      <c r="H94" s="31">
        <v>0</v>
      </c>
      <c r="I94" s="31">
        <v>0</v>
      </c>
      <c r="J94" s="15">
        <f>FinalAllocation[[#This Row],[Required PSPS Carryover (266)]]+FinalAllocation[[#This Row],[Required PSPS Current FY (268)]]</f>
        <v>0</v>
      </c>
      <c r="K94" s="31">
        <v>1208.27</v>
      </c>
      <c r="L94" s="31">
        <v>191400.81</v>
      </c>
      <c r="M94" s="31">
        <f>FinalAllocation[[#This Row],[6702 Carryover]]+L94</f>
        <v>192609.08</v>
      </c>
      <c r="N94" s="31">
        <v>0</v>
      </c>
      <c r="O94" s="31">
        <v>9735.66</v>
      </c>
      <c r="P94" s="31">
        <f>FinalAllocation[[#This Row],[6710 Carryover]]+O94</f>
        <v>9735.66</v>
      </c>
      <c r="Q94" s="31">
        <v>0</v>
      </c>
      <c r="R94" s="32">
        <v>30307.9</v>
      </c>
      <c r="S94" s="34">
        <f>FinalAllocation[[#This Row],[2260 Carryover]]+R94</f>
        <v>30307.9</v>
      </c>
      <c r="T94" s="31">
        <v>0</v>
      </c>
      <c r="U94" s="31">
        <v>10764.74</v>
      </c>
      <c r="V94" s="15">
        <f>FinalAllocation[[#This Row],[2262 Carryover]]+U94</f>
        <v>10764.74</v>
      </c>
      <c r="W94" s="3" t="s">
        <v>349</v>
      </c>
      <c r="AB94"/>
    </row>
    <row r="95" spans="1:28" ht="15.75" x14ac:dyDescent="0.25">
      <c r="A95" s="5" t="s">
        <v>350</v>
      </c>
      <c r="B95" s="52" t="s">
        <v>91</v>
      </c>
      <c r="C95" s="59">
        <v>351943.69</v>
      </c>
      <c r="D95" s="57">
        <v>0</v>
      </c>
      <c r="E95" s="15">
        <v>0</v>
      </c>
      <c r="F95" s="22" t="str">
        <f t="shared" si="2"/>
        <v>Not Required</v>
      </c>
      <c r="G95" s="10">
        <f>FinalAllocation[[#This Row],[Required CCEIS Carryover (267)]]+FinalAllocation[[#This Row],[Required CCEIS Current FY (269)]]</f>
        <v>0</v>
      </c>
      <c r="H95" s="31">
        <v>0</v>
      </c>
      <c r="I95" s="31">
        <v>0</v>
      </c>
      <c r="J95" s="15">
        <f>FinalAllocation[[#This Row],[Required PSPS Carryover (266)]]+FinalAllocation[[#This Row],[Required PSPS Current FY (268)]]</f>
        <v>0</v>
      </c>
      <c r="K95" s="31">
        <v>12.58</v>
      </c>
      <c r="L95" s="31">
        <v>126523.41</v>
      </c>
      <c r="M95" s="31">
        <f>FinalAllocation[[#This Row],[6702 Carryover]]+L95</f>
        <v>126535.99</v>
      </c>
      <c r="N95" s="31">
        <v>0</v>
      </c>
      <c r="O95" s="31">
        <v>5520.75</v>
      </c>
      <c r="P95" s="31">
        <f>FinalAllocation[[#This Row],[6710 Carryover]]+O95</f>
        <v>5520.75</v>
      </c>
      <c r="Q95" s="31">
        <v>0</v>
      </c>
      <c r="R95" s="32">
        <v>11365.46</v>
      </c>
      <c r="S95" s="34">
        <f>FinalAllocation[[#This Row],[2260 Carryover]]+R95</f>
        <v>11365.46</v>
      </c>
      <c r="T95" s="31">
        <v>0</v>
      </c>
      <c r="U95" s="31">
        <v>4036.77</v>
      </c>
      <c r="V95" s="15">
        <f>FinalAllocation[[#This Row],[2262 Carryover]]+U95</f>
        <v>4036.77</v>
      </c>
      <c r="W95" s="3" t="s">
        <v>350</v>
      </c>
      <c r="AB95"/>
    </row>
    <row r="96" spans="1:28" ht="15.75" x14ac:dyDescent="0.25">
      <c r="A96" s="5" t="s">
        <v>351</v>
      </c>
      <c r="B96" s="52" t="s">
        <v>92</v>
      </c>
      <c r="C96" s="59">
        <v>2806344.03</v>
      </c>
      <c r="D96" s="57">
        <v>0</v>
      </c>
      <c r="E96" s="15">
        <v>0</v>
      </c>
      <c r="F96" s="22" t="str">
        <f t="shared" si="2"/>
        <v>Not Required</v>
      </c>
      <c r="G96" s="10">
        <f>FinalAllocation[[#This Row],[Required CCEIS Carryover (267)]]+FinalAllocation[[#This Row],[Required CCEIS Current FY (269)]]</f>
        <v>0</v>
      </c>
      <c r="H96" s="31">
        <v>15163.27</v>
      </c>
      <c r="I96" s="31">
        <v>22066.74</v>
      </c>
      <c r="J96" s="15">
        <f>FinalAllocation[[#This Row],[Required PSPS Carryover (266)]]+FinalAllocation[[#This Row],[Required PSPS Current FY (268)]]</f>
        <v>37230.01</v>
      </c>
      <c r="K96" s="31">
        <v>28089.78</v>
      </c>
      <c r="L96" s="31">
        <v>1041967.75</v>
      </c>
      <c r="M96" s="31">
        <f>FinalAllocation[[#This Row],[6702 Carryover]]+L96</f>
        <v>1070057.53</v>
      </c>
      <c r="N96" s="31">
        <v>0</v>
      </c>
      <c r="O96" s="31">
        <v>33092.35</v>
      </c>
      <c r="P96" s="31">
        <f>FinalAllocation[[#This Row],[6710 Carryover]]+O96</f>
        <v>33092.35</v>
      </c>
      <c r="Q96" s="31">
        <v>0</v>
      </c>
      <c r="R96" s="32">
        <v>145225.37</v>
      </c>
      <c r="S96" s="34">
        <f>FinalAllocation[[#This Row],[2260 Carryover]]+R96</f>
        <v>145225.37</v>
      </c>
      <c r="T96" s="31">
        <v>0</v>
      </c>
      <c r="U96" s="31">
        <v>51581.07</v>
      </c>
      <c r="V96" s="15">
        <f>FinalAllocation[[#This Row],[2262 Carryover]]+U96</f>
        <v>51581.07</v>
      </c>
      <c r="W96" s="3" t="s">
        <v>351</v>
      </c>
      <c r="AB96"/>
    </row>
    <row r="97" spans="1:28" ht="15.75" x14ac:dyDescent="0.25">
      <c r="A97" s="5" t="s">
        <v>352</v>
      </c>
      <c r="B97" s="52" t="s">
        <v>93</v>
      </c>
      <c r="C97" s="59">
        <v>450769.84</v>
      </c>
      <c r="D97" s="57">
        <v>0</v>
      </c>
      <c r="E97" s="15">
        <v>0</v>
      </c>
      <c r="F97" s="22" t="str">
        <f t="shared" si="2"/>
        <v>Not Required</v>
      </c>
      <c r="G97" s="10">
        <f>FinalAllocation[[#This Row],[Required CCEIS Carryover (267)]]+FinalAllocation[[#This Row],[Required CCEIS Current FY (269)]]</f>
        <v>0</v>
      </c>
      <c r="H97" s="31">
        <v>0</v>
      </c>
      <c r="I97" s="31">
        <v>0</v>
      </c>
      <c r="J97" s="15">
        <f>FinalAllocation[[#This Row],[Required PSPS Carryover (266)]]+FinalAllocation[[#This Row],[Required PSPS Current FY (268)]]</f>
        <v>0</v>
      </c>
      <c r="K97" s="31">
        <v>3841.99</v>
      </c>
      <c r="L97" s="31">
        <v>160157.35</v>
      </c>
      <c r="M97" s="31">
        <f>FinalAllocation[[#This Row],[6702 Carryover]]+L97</f>
        <v>163999.34</v>
      </c>
      <c r="N97" s="31">
        <v>0</v>
      </c>
      <c r="O97" s="31">
        <v>14552.08</v>
      </c>
      <c r="P97" s="31">
        <f>FinalAllocation[[#This Row],[6710 Carryover]]+O97</f>
        <v>14552.08</v>
      </c>
      <c r="Q97" s="31">
        <v>0</v>
      </c>
      <c r="R97" s="32">
        <v>22730.92</v>
      </c>
      <c r="S97" s="34">
        <f>FinalAllocation[[#This Row],[2260 Carryover]]+R97</f>
        <v>22730.92</v>
      </c>
      <c r="T97" s="31">
        <v>0</v>
      </c>
      <c r="U97" s="31">
        <v>8073.55</v>
      </c>
      <c r="V97" s="15">
        <f>FinalAllocation[[#This Row],[2262 Carryover]]+U97</f>
        <v>8073.55</v>
      </c>
      <c r="W97" s="3" t="s">
        <v>352</v>
      </c>
      <c r="AB97"/>
    </row>
    <row r="98" spans="1:28" ht="15.75" x14ac:dyDescent="0.25">
      <c r="A98" s="5" t="s">
        <v>353</v>
      </c>
      <c r="B98" s="52" t="s">
        <v>94</v>
      </c>
      <c r="C98" s="59">
        <v>4788551.4400000004</v>
      </c>
      <c r="D98" s="57">
        <v>0</v>
      </c>
      <c r="E98" s="15">
        <v>0</v>
      </c>
      <c r="F98" s="22" t="str">
        <f t="shared" si="2"/>
        <v>Not Required</v>
      </c>
      <c r="G98" s="10">
        <f>FinalAllocation[[#This Row],[Required CCEIS Carryover (267)]]+FinalAllocation[[#This Row],[Required CCEIS Current FY (269)]]</f>
        <v>0</v>
      </c>
      <c r="H98" s="31">
        <v>2014.16</v>
      </c>
      <c r="I98" s="31">
        <v>31524.560000000001</v>
      </c>
      <c r="J98" s="15">
        <f>FinalAllocation[[#This Row],[Required PSPS Carryover (266)]]+FinalAllocation[[#This Row],[Required PSPS Current FY (268)]]</f>
        <v>33538.720000000001</v>
      </c>
      <c r="K98" s="31">
        <v>142053.01999999999</v>
      </c>
      <c r="L98" s="31">
        <v>882475.32</v>
      </c>
      <c r="M98" s="31">
        <f>FinalAllocation[[#This Row],[6702 Carryover]]+L98</f>
        <v>1024528.34</v>
      </c>
      <c r="N98" s="31">
        <v>16530.79</v>
      </c>
      <c r="O98" s="31">
        <v>67541.05</v>
      </c>
      <c r="P98" s="31">
        <f>FinalAllocation[[#This Row],[6710 Carryover]]+O98</f>
        <v>84071.84</v>
      </c>
      <c r="Q98" s="31">
        <v>16222.88</v>
      </c>
      <c r="R98" s="32">
        <v>138911.23000000001</v>
      </c>
      <c r="S98" s="34">
        <f>FinalAllocation[[#This Row],[2260 Carryover]]+R98</f>
        <v>155134.10999999999</v>
      </c>
      <c r="T98" s="31">
        <v>83096.81</v>
      </c>
      <c r="U98" s="31">
        <v>49338.41</v>
      </c>
      <c r="V98" s="15">
        <f>FinalAllocation[[#This Row],[2262 Carryover]]+U98</f>
        <v>132435.22</v>
      </c>
      <c r="W98" s="3" t="s">
        <v>353</v>
      </c>
      <c r="AB98"/>
    </row>
    <row r="99" spans="1:28" ht="15.75" x14ac:dyDescent="0.25">
      <c r="A99" s="5" t="s">
        <v>354</v>
      </c>
      <c r="B99" s="52" t="s">
        <v>95</v>
      </c>
      <c r="C99" s="59">
        <v>3092821.53</v>
      </c>
      <c r="D99" s="57">
        <v>0</v>
      </c>
      <c r="E99" s="15">
        <v>0</v>
      </c>
      <c r="F99" s="22" t="str">
        <f t="shared" si="2"/>
        <v>Not Required</v>
      </c>
      <c r="G99" s="10">
        <f>FinalAllocation[[#This Row],[Required CCEIS Carryover (267)]]+FinalAllocation[[#This Row],[Required CCEIS Current FY (269)]]</f>
        <v>0</v>
      </c>
      <c r="H99" s="31">
        <v>29185.17</v>
      </c>
      <c r="I99" s="31">
        <v>22476.11</v>
      </c>
      <c r="J99" s="15">
        <f>FinalAllocation[[#This Row],[Required PSPS Carryover (266)]]+FinalAllocation[[#This Row],[Required PSPS Current FY (268)]]</f>
        <v>51661.279999999999</v>
      </c>
      <c r="K99" s="31">
        <v>0</v>
      </c>
      <c r="L99" s="31">
        <v>888289.45</v>
      </c>
      <c r="M99" s="31">
        <f>FinalAllocation[[#This Row],[6702 Carryover]]+L99</f>
        <v>888289.45</v>
      </c>
      <c r="N99" s="31">
        <v>31486.22</v>
      </c>
      <c r="O99" s="31">
        <v>46672.14</v>
      </c>
      <c r="P99" s="31">
        <f>FinalAllocation[[#This Row],[6710 Carryover]]+O99</f>
        <v>78158.36</v>
      </c>
      <c r="Q99" s="31">
        <v>0</v>
      </c>
      <c r="R99" s="32">
        <v>98500.69</v>
      </c>
      <c r="S99" s="34">
        <f>FinalAllocation[[#This Row],[2260 Carryover]]+R99</f>
        <v>98500.69</v>
      </c>
      <c r="T99" s="31">
        <v>20710.009999999998</v>
      </c>
      <c r="U99" s="31">
        <v>34985.42</v>
      </c>
      <c r="V99" s="15">
        <f>FinalAllocation[[#This Row],[2262 Carryover]]+U99</f>
        <v>55695.43</v>
      </c>
      <c r="W99" s="3" t="s">
        <v>354</v>
      </c>
      <c r="AB99"/>
    </row>
    <row r="100" spans="1:28" ht="15.75" x14ac:dyDescent="0.25">
      <c r="A100" s="5" t="s">
        <v>355</v>
      </c>
      <c r="B100" s="52" t="s">
        <v>96</v>
      </c>
      <c r="C100" s="59">
        <v>341155.46</v>
      </c>
      <c r="D100" s="57">
        <v>0</v>
      </c>
      <c r="E100" s="15">
        <v>0</v>
      </c>
      <c r="F100" s="22" t="str">
        <f t="shared" si="2"/>
        <v>Not Required</v>
      </c>
      <c r="G100" s="10">
        <f>FinalAllocation[[#This Row],[Required CCEIS Carryover (267)]]+FinalAllocation[[#This Row],[Required CCEIS Current FY (269)]]</f>
        <v>0</v>
      </c>
      <c r="H100" s="31">
        <v>0</v>
      </c>
      <c r="I100" s="31">
        <v>0</v>
      </c>
      <c r="J100" s="15">
        <f>FinalAllocation[[#This Row],[Required PSPS Carryover (266)]]+FinalAllocation[[#This Row],[Required PSPS Current FY (268)]]</f>
        <v>0</v>
      </c>
      <c r="K100" s="31">
        <v>35963.230000000003</v>
      </c>
      <c r="L100" s="31">
        <v>150368.54999999999</v>
      </c>
      <c r="M100" s="31">
        <f>FinalAllocation[[#This Row],[6702 Carryover]]+L100</f>
        <v>186331.78</v>
      </c>
      <c r="N100" s="31">
        <v>0</v>
      </c>
      <c r="O100" s="31">
        <v>6535.26</v>
      </c>
      <c r="P100" s="31">
        <f>FinalAllocation[[#This Row],[6710 Carryover]]+O100</f>
        <v>6535.26</v>
      </c>
      <c r="Q100" s="31">
        <v>22830.51</v>
      </c>
      <c r="R100" s="32">
        <v>29045.07</v>
      </c>
      <c r="S100" s="34">
        <f>FinalAllocation[[#This Row],[2260 Carryover]]+R100</f>
        <v>51875.58</v>
      </c>
      <c r="T100" s="31">
        <v>0</v>
      </c>
      <c r="U100" s="31">
        <v>10316.209999999999</v>
      </c>
      <c r="V100" s="15">
        <f>FinalAllocation[[#This Row],[2262 Carryover]]+U100</f>
        <v>10316.209999999999</v>
      </c>
      <c r="W100" s="3" t="s">
        <v>355</v>
      </c>
      <c r="AB100"/>
    </row>
    <row r="101" spans="1:28" ht="15.75" x14ac:dyDescent="0.25">
      <c r="A101" s="5" t="s">
        <v>356</v>
      </c>
      <c r="B101" s="51" t="s">
        <v>97</v>
      </c>
      <c r="C101" s="59">
        <v>1695688.06</v>
      </c>
      <c r="D101" s="57">
        <v>0</v>
      </c>
      <c r="E101" s="15">
        <v>0</v>
      </c>
      <c r="F101" s="22" t="str">
        <f t="shared" si="2"/>
        <v>Not Required</v>
      </c>
      <c r="G101" s="10">
        <f>FinalAllocation[[#This Row],[Required CCEIS Carryover (267)]]+FinalAllocation[[#This Row],[Required CCEIS Current FY (269)]]</f>
        <v>0</v>
      </c>
      <c r="H101" s="31">
        <v>22858.77</v>
      </c>
      <c r="I101" s="31">
        <v>27172.22</v>
      </c>
      <c r="J101" s="15">
        <f>FinalAllocation[[#This Row],[Required PSPS Carryover (266)]]+FinalAllocation[[#This Row],[Required PSPS Current FY (268)]]</f>
        <v>50030.99</v>
      </c>
      <c r="K101" s="31">
        <v>194749.94</v>
      </c>
      <c r="L101" s="31">
        <v>644765.47</v>
      </c>
      <c r="M101" s="31">
        <f>FinalAllocation[[#This Row],[6702 Carryover]]+L101</f>
        <v>839515.41</v>
      </c>
      <c r="N101" s="31">
        <v>0</v>
      </c>
      <c r="O101" s="31">
        <v>40510.639999999999</v>
      </c>
      <c r="P101" s="31">
        <f>FinalAllocation[[#This Row],[6710 Carryover]]+O101</f>
        <v>40510.639999999999</v>
      </c>
      <c r="Q101" s="31">
        <v>0</v>
      </c>
      <c r="R101" s="32">
        <v>161642.16</v>
      </c>
      <c r="S101" s="34">
        <f>FinalAllocation[[#This Row],[2260 Carryover]]+R101</f>
        <v>161642.16</v>
      </c>
      <c r="T101" s="31">
        <v>0</v>
      </c>
      <c r="U101" s="31">
        <v>57411.97</v>
      </c>
      <c r="V101" s="15">
        <f>FinalAllocation[[#This Row],[2262 Carryover]]+U101</f>
        <v>57411.97</v>
      </c>
      <c r="W101" s="3" t="s">
        <v>356</v>
      </c>
      <c r="AB101"/>
    </row>
    <row r="102" spans="1:28" ht="15.75" x14ac:dyDescent="0.25">
      <c r="A102" s="5" t="s">
        <v>357</v>
      </c>
      <c r="B102" s="51" t="s">
        <v>98</v>
      </c>
      <c r="C102" s="59">
        <v>364445.16</v>
      </c>
      <c r="D102" s="57">
        <v>0</v>
      </c>
      <c r="E102" s="15">
        <v>0</v>
      </c>
      <c r="F102" s="22" t="str">
        <f t="shared" si="2"/>
        <v>Not Required</v>
      </c>
      <c r="G102" s="10">
        <f>FinalAllocation[[#This Row],[Required CCEIS Carryover (267)]]+FinalAllocation[[#This Row],[Required CCEIS Current FY (269)]]</f>
        <v>0</v>
      </c>
      <c r="H102" s="31">
        <v>0</v>
      </c>
      <c r="I102" s="31">
        <v>0</v>
      </c>
      <c r="J102" s="15">
        <f>FinalAllocation[[#This Row],[Required PSPS Carryover (266)]]+FinalAllocation[[#This Row],[Required PSPS Current FY (268)]]</f>
        <v>0</v>
      </c>
      <c r="K102" s="31">
        <v>29184.71</v>
      </c>
      <c r="L102" s="31">
        <v>135882.25</v>
      </c>
      <c r="M102" s="31">
        <f>FinalAllocation[[#This Row],[6702 Carryover]]+L102</f>
        <v>165066.96</v>
      </c>
      <c r="N102" s="31">
        <v>0</v>
      </c>
      <c r="O102" s="31">
        <v>3059.66</v>
      </c>
      <c r="P102" s="31">
        <f>FinalAllocation[[#This Row],[6710 Carryover]]+O102</f>
        <v>3059.66</v>
      </c>
      <c r="Q102" s="31">
        <v>0</v>
      </c>
      <c r="R102" s="32">
        <v>15153.95</v>
      </c>
      <c r="S102" s="34">
        <f>FinalAllocation[[#This Row],[2260 Carryover]]+R102</f>
        <v>15153.95</v>
      </c>
      <c r="T102" s="31">
        <v>15612.87</v>
      </c>
      <c r="U102" s="31">
        <v>5382.37</v>
      </c>
      <c r="V102" s="15">
        <f>FinalAllocation[[#This Row],[2262 Carryover]]+U102</f>
        <v>20995.24</v>
      </c>
      <c r="W102" s="3" t="s">
        <v>357</v>
      </c>
      <c r="AB102"/>
    </row>
    <row r="103" spans="1:28" ht="15.75" x14ac:dyDescent="0.25">
      <c r="A103" s="5" t="s">
        <v>358</v>
      </c>
      <c r="B103" s="52" t="s">
        <v>99</v>
      </c>
      <c r="C103" s="59">
        <v>425037.91</v>
      </c>
      <c r="D103" s="57">
        <v>0</v>
      </c>
      <c r="E103" s="15">
        <v>0</v>
      </c>
      <c r="F103" s="22" t="str">
        <f t="shared" si="2"/>
        <v>Not Required</v>
      </c>
      <c r="G103" s="10">
        <f>FinalAllocation[[#This Row],[Required CCEIS Carryover (267)]]+FinalAllocation[[#This Row],[Required CCEIS Current FY (269)]]</f>
        <v>0</v>
      </c>
      <c r="H103" s="31">
        <v>0</v>
      </c>
      <c r="I103" s="31">
        <v>3750.29</v>
      </c>
      <c r="J103" s="15">
        <f>FinalAllocation[[#This Row],[Required PSPS Carryover (266)]]+FinalAllocation[[#This Row],[Required PSPS Current FY (268)]]</f>
        <v>3750.29</v>
      </c>
      <c r="K103" s="31">
        <v>25202.42</v>
      </c>
      <c r="L103" s="31">
        <v>249847.53</v>
      </c>
      <c r="M103" s="31">
        <f>FinalAllocation[[#This Row],[6702 Carryover]]+L103</f>
        <v>275049.95</v>
      </c>
      <c r="N103" s="31">
        <v>4.1500000000000004</v>
      </c>
      <c r="O103" s="31">
        <v>7616.57</v>
      </c>
      <c r="P103" s="31">
        <f>FinalAllocation[[#This Row],[6710 Carryover]]+O103</f>
        <v>7620.72</v>
      </c>
      <c r="Q103" s="31">
        <v>0</v>
      </c>
      <c r="R103" s="32">
        <v>39147.71</v>
      </c>
      <c r="S103" s="34">
        <f>FinalAllocation[[#This Row],[2260 Carryover]]+R103</f>
        <v>39147.71</v>
      </c>
      <c r="T103" s="31">
        <v>0</v>
      </c>
      <c r="U103" s="31">
        <v>13904.46</v>
      </c>
      <c r="V103" s="15">
        <f>FinalAllocation[[#This Row],[2262 Carryover]]+U103</f>
        <v>13904.46</v>
      </c>
      <c r="W103" s="3" t="s">
        <v>358</v>
      </c>
      <c r="AB103"/>
    </row>
    <row r="104" spans="1:28" ht="15.75" x14ac:dyDescent="0.25">
      <c r="A104" s="5" t="s">
        <v>359</v>
      </c>
      <c r="B104" s="52" t="s">
        <v>100</v>
      </c>
      <c r="C104" s="59">
        <v>491285.35</v>
      </c>
      <c r="D104" s="57">
        <v>0</v>
      </c>
      <c r="E104" s="15">
        <v>0</v>
      </c>
      <c r="F104" s="22" t="str">
        <f t="shared" si="2"/>
        <v>Not Required</v>
      </c>
      <c r="G104" s="10">
        <f>FinalAllocation[[#This Row],[Required CCEIS Carryover (267)]]+FinalAllocation[[#This Row],[Required CCEIS Current FY (269)]]</f>
        <v>0</v>
      </c>
      <c r="H104" s="31">
        <v>6229.81</v>
      </c>
      <c r="I104" s="31">
        <v>0</v>
      </c>
      <c r="J104" s="15">
        <f>FinalAllocation[[#This Row],[Required PSPS Carryover (266)]]+FinalAllocation[[#This Row],[Required PSPS Current FY (268)]]</f>
        <v>6229.81</v>
      </c>
      <c r="K104" s="31">
        <v>2140.64</v>
      </c>
      <c r="L104" s="31">
        <v>271752.64</v>
      </c>
      <c r="M104" s="31">
        <f>FinalAllocation[[#This Row],[6702 Carryover]]+L104</f>
        <v>273893.28000000003</v>
      </c>
      <c r="N104" s="31">
        <v>0</v>
      </c>
      <c r="O104" s="31">
        <v>13296.38</v>
      </c>
      <c r="P104" s="31">
        <f>FinalAllocation[[#This Row],[6710 Carryover]]+O104</f>
        <v>13296.38</v>
      </c>
      <c r="Q104" s="31">
        <v>0</v>
      </c>
      <c r="R104" s="32">
        <v>25256.58</v>
      </c>
      <c r="S104" s="34">
        <f>FinalAllocation[[#This Row],[2260 Carryover]]+R104</f>
        <v>25256.58</v>
      </c>
      <c r="T104" s="31">
        <v>0</v>
      </c>
      <c r="U104" s="31">
        <v>8970.6200000000008</v>
      </c>
      <c r="V104" s="15">
        <f>FinalAllocation[[#This Row],[2262 Carryover]]+U104</f>
        <v>8970.6200000000008</v>
      </c>
      <c r="W104" s="3" t="s">
        <v>359</v>
      </c>
      <c r="AB104"/>
    </row>
    <row r="105" spans="1:28" ht="15.75" x14ac:dyDescent="0.25">
      <c r="A105" s="5" t="s">
        <v>360</v>
      </c>
      <c r="B105" s="52" t="s">
        <v>101</v>
      </c>
      <c r="C105" s="59">
        <v>450699.38</v>
      </c>
      <c r="D105" s="57">
        <v>0</v>
      </c>
      <c r="E105" s="15">
        <v>0</v>
      </c>
      <c r="F105" s="22" t="str">
        <f t="shared" si="2"/>
        <v>Not Required</v>
      </c>
      <c r="G105" s="10">
        <f>FinalAllocation[[#This Row],[Required CCEIS Carryover (267)]]+FinalAllocation[[#This Row],[Required CCEIS Current FY (269)]]</f>
        <v>0</v>
      </c>
      <c r="H105" s="31">
        <v>2501.23</v>
      </c>
      <c r="I105" s="31">
        <v>4252.1000000000004</v>
      </c>
      <c r="J105" s="15">
        <f>FinalAllocation[[#This Row],[Required PSPS Carryover (266)]]+FinalAllocation[[#This Row],[Required PSPS Current FY (268)]]</f>
        <v>6753.33</v>
      </c>
      <c r="K105" s="31">
        <v>3354.4</v>
      </c>
      <c r="L105" s="31">
        <v>185416.54</v>
      </c>
      <c r="M105" s="31">
        <f>FinalAllocation[[#This Row],[6702 Carryover]]+L105</f>
        <v>188770.94</v>
      </c>
      <c r="N105" s="31">
        <v>0</v>
      </c>
      <c r="O105" s="31">
        <v>9149.2999999999993</v>
      </c>
      <c r="P105" s="31">
        <f>FinalAllocation[[#This Row],[6710 Carryover]]+O105</f>
        <v>9149.2999999999993</v>
      </c>
      <c r="Q105" s="31">
        <v>0</v>
      </c>
      <c r="R105" s="32">
        <v>18942.439999999999</v>
      </c>
      <c r="S105" s="34">
        <f>FinalAllocation[[#This Row],[2260 Carryover]]+R105</f>
        <v>18942.439999999999</v>
      </c>
      <c r="T105" s="31">
        <v>0</v>
      </c>
      <c r="U105" s="31">
        <v>6727.96</v>
      </c>
      <c r="V105" s="15">
        <f>FinalAllocation[[#This Row],[2262 Carryover]]+U105</f>
        <v>6727.96</v>
      </c>
      <c r="W105" s="3" t="s">
        <v>360</v>
      </c>
      <c r="AB105"/>
    </row>
    <row r="106" spans="1:28" ht="15.75" x14ac:dyDescent="0.25">
      <c r="A106" s="5" t="s">
        <v>361</v>
      </c>
      <c r="B106" s="51" t="s">
        <v>102</v>
      </c>
      <c r="C106" s="59">
        <v>1478894.9</v>
      </c>
      <c r="D106" s="57">
        <v>0</v>
      </c>
      <c r="E106" s="15">
        <v>0</v>
      </c>
      <c r="F106" s="22" t="str">
        <f t="shared" si="2"/>
        <v>Not Required</v>
      </c>
      <c r="G106" s="10">
        <f>FinalAllocation[[#This Row],[Required CCEIS Carryover (267)]]+FinalAllocation[[#This Row],[Required CCEIS Current FY (269)]]</f>
        <v>0</v>
      </c>
      <c r="H106" s="31">
        <v>17362.830000000002</v>
      </c>
      <c r="I106" s="31">
        <v>35630.99</v>
      </c>
      <c r="J106" s="15">
        <f>FinalAllocation[[#This Row],[Required PSPS Carryover (266)]]+FinalAllocation[[#This Row],[Required PSPS Current FY (268)]]</f>
        <v>52993.82</v>
      </c>
      <c r="K106" s="31">
        <v>196930.54</v>
      </c>
      <c r="L106" s="31">
        <v>553587.06000000006</v>
      </c>
      <c r="M106" s="31">
        <f>FinalAllocation[[#This Row],[6702 Carryover]]+L106</f>
        <v>750517.6</v>
      </c>
      <c r="N106" s="31">
        <v>0</v>
      </c>
      <c r="O106" s="31">
        <v>40562.300000000003</v>
      </c>
      <c r="P106" s="31">
        <f>FinalAllocation[[#This Row],[6710 Carryover]]+O106</f>
        <v>40562.300000000003</v>
      </c>
      <c r="Q106" s="31">
        <v>0</v>
      </c>
      <c r="R106" s="32">
        <v>99763.520000000004</v>
      </c>
      <c r="S106" s="34">
        <f>FinalAllocation[[#This Row],[2260 Carryover]]+R106</f>
        <v>99763.520000000004</v>
      </c>
      <c r="T106" s="31">
        <v>0</v>
      </c>
      <c r="U106" s="31">
        <v>35433.949999999997</v>
      </c>
      <c r="V106" s="15">
        <f>FinalAllocation[[#This Row],[2262 Carryover]]+U106</f>
        <v>35433.949999999997</v>
      </c>
      <c r="W106" s="3" t="s">
        <v>361</v>
      </c>
      <c r="AB106"/>
    </row>
    <row r="107" spans="1:28" ht="15.75" x14ac:dyDescent="0.25">
      <c r="A107" s="5" t="s">
        <v>362</v>
      </c>
      <c r="B107" s="51" t="s">
        <v>103</v>
      </c>
      <c r="C107" s="59">
        <v>221750</v>
      </c>
      <c r="D107" s="57">
        <v>0</v>
      </c>
      <c r="E107" s="15">
        <v>0</v>
      </c>
      <c r="F107" s="22" t="str">
        <f t="shared" si="2"/>
        <v>Not Required</v>
      </c>
      <c r="G107" s="10">
        <f>FinalAllocation[[#This Row],[Required CCEIS Carryover (267)]]+FinalAllocation[[#This Row],[Required CCEIS Current FY (269)]]</f>
        <v>0</v>
      </c>
      <c r="H107" s="31">
        <v>0</v>
      </c>
      <c r="I107" s="31">
        <v>0</v>
      </c>
      <c r="J107" s="15">
        <f>FinalAllocation[[#This Row],[Required PSPS Carryover (266)]]+FinalAllocation[[#This Row],[Required PSPS Current FY (268)]]</f>
        <v>0</v>
      </c>
      <c r="K107" s="31">
        <v>0</v>
      </c>
      <c r="L107" s="31">
        <v>130705.09</v>
      </c>
      <c r="M107" s="31">
        <f>FinalAllocation[[#This Row],[6702 Carryover]]+L107</f>
        <v>130705.09</v>
      </c>
      <c r="N107" s="31">
        <v>0</v>
      </c>
      <c r="O107" s="31">
        <v>3467.55</v>
      </c>
      <c r="P107" s="31">
        <f>FinalAllocation[[#This Row],[6710 Carryover]]+O107</f>
        <v>3467.55</v>
      </c>
      <c r="Q107" s="31">
        <v>0</v>
      </c>
      <c r="R107" s="32">
        <v>12628.29</v>
      </c>
      <c r="S107" s="34">
        <f>FinalAllocation[[#This Row],[2260 Carryover]]+R107</f>
        <v>12628.29</v>
      </c>
      <c r="T107" s="31">
        <v>0</v>
      </c>
      <c r="U107" s="31">
        <v>4485.3100000000004</v>
      </c>
      <c r="V107" s="15">
        <f>FinalAllocation[[#This Row],[2262 Carryover]]+U107</f>
        <v>4485.3100000000004</v>
      </c>
      <c r="W107" s="3" t="s">
        <v>362</v>
      </c>
      <c r="AB107"/>
    </row>
    <row r="108" spans="1:28" ht="15.75" x14ac:dyDescent="0.25">
      <c r="A108" s="5" t="s">
        <v>363</v>
      </c>
      <c r="B108" s="51" t="s">
        <v>104</v>
      </c>
      <c r="C108" s="59">
        <v>429357.85</v>
      </c>
      <c r="D108" s="57">
        <v>0</v>
      </c>
      <c r="E108" s="15">
        <v>0</v>
      </c>
      <c r="F108" s="22" t="str">
        <f t="shared" si="2"/>
        <v>Not Required</v>
      </c>
      <c r="G108" s="10">
        <f>FinalAllocation[[#This Row],[Required CCEIS Carryover (267)]]+FinalAllocation[[#This Row],[Required CCEIS Current FY (269)]]</f>
        <v>0</v>
      </c>
      <c r="H108" s="31">
        <v>0</v>
      </c>
      <c r="I108" s="31">
        <v>0</v>
      </c>
      <c r="J108" s="15">
        <f>FinalAllocation[[#This Row],[Required PSPS Carryover (266)]]+FinalAllocation[[#This Row],[Required PSPS Current FY (268)]]</f>
        <v>0</v>
      </c>
      <c r="K108" s="31">
        <v>9944.66</v>
      </c>
      <c r="L108" s="31">
        <v>124486.03</v>
      </c>
      <c r="M108" s="31">
        <f>FinalAllocation[[#This Row],[6702 Carryover]]+L108</f>
        <v>134430.69</v>
      </c>
      <c r="N108" s="31">
        <v>0</v>
      </c>
      <c r="O108" s="31">
        <v>2829.88</v>
      </c>
      <c r="P108" s="31">
        <f>FinalAllocation[[#This Row],[6710 Carryover]]+O108</f>
        <v>2829.88</v>
      </c>
      <c r="Q108" s="31">
        <v>0</v>
      </c>
      <c r="R108" s="32">
        <v>17679.61</v>
      </c>
      <c r="S108" s="34">
        <f>FinalAllocation[[#This Row],[2260 Carryover]]+R108</f>
        <v>17679.61</v>
      </c>
      <c r="T108" s="31">
        <v>0</v>
      </c>
      <c r="U108" s="31">
        <v>6279.43</v>
      </c>
      <c r="V108" s="15">
        <f>FinalAllocation[[#This Row],[2262 Carryover]]+U108</f>
        <v>6279.43</v>
      </c>
      <c r="W108" s="3" t="s">
        <v>363</v>
      </c>
      <c r="AB108"/>
    </row>
    <row r="109" spans="1:28" ht="15.75" x14ac:dyDescent="0.25">
      <c r="A109" s="5" t="s">
        <v>364</v>
      </c>
      <c r="B109" s="52" t="s">
        <v>105</v>
      </c>
      <c r="C109" s="59">
        <v>388373.17</v>
      </c>
      <c r="D109" s="57">
        <v>75.62</v>
      </c>
      <c r="E109" s="15">
        <v>0</v>
      </c>
      <c r="F109" s="22" t="str">
        <f t="shared" si="2"/>
        <v>Required</v>
      </c>
      <c r="G109" s="10">
        <f>FinalAllocation[[#This Row],[Required CCEIS Carryover (267)]]+FinalAllocation[[#This Row],[Required CCEIS Current FY (269)]]</f>
        <v>75.62</v>
      </c>
      <c r="H109" s="31">
        <v>0</v>
      </c>
      <c r="I109" s="31">
        <v>0</v>
      </c>
      <c r="J109" s="15">
        <f>FinalAllocation[[#This Row],[Required PSPS Carryover (266)]]+FinalAllocation[[#This Row],[Required PSPS Current FY (268)]]</f>
        <v>0</v>
      </c>
      <c r="K109" s="31">
        <v>8980.2999999999993</v>
      </c>
      <c r="L109" s="31">
        <v>135400.60999999999</v>
      </c>
      <c r="M109" s="31">
        <f>FinalAllocation[[#This Row],[6702 Carryover]]+L109</f>
        <v>144380.91</v>
      </c>
      <c r="N109" s="31">
        <v>0</v>
      </c>
      <c r="O109" s="31">
        <v>3648.53</v>
      </c>
      <c r="P109" s="31">
        <f>FinalAllocation[[#This Row],[6710 Carryover]]+O109</f>
        <v>3648.53</v>
      </c>
      <c r="Q109" s="31">
        <v>0</v>
      </c>
      <c r="R109" s="32">
        <v>20205.27</v>
      </c>
      <c r="S109" s="34">
        <f>FinalAllocation[[#This Row],[2260 Carryover]]+R109</f>
        <v>20205.27</v>
      </c>
      <c r="T109" s="31">
        <v>0</v>
      </c>
      <c r="U109" s="31">
        <v>7176.49</v>
      </c>
      <c r="V109" s="15">
        <f>FinalAllocation[[#This Row],[2262 Carryover]]+U109</f>
        <v>7176.49</v>
      </c>
      <c r="W109" s="3" t="s">
        <v>364</v>
      </c>
      <c r="AB109"/>
    </row>
    <row r="110" spans="1:28" ht="15.75" x14ac:dyDescent="0.25">
      <c r="A110" s="5" t="s">
        <v>365</v>
      </c>
      <c r="B110" s="52" t="s">
        <v>106</v>
      </c>
      <c r="C110" s="59">
        <v>1078707.04</v>
      </c>
      <c r="D110" s="57">
        <v>0</v>
      </c>
      <c r="E110" s="15">
        <v>0</v>
      </c>
      <c r="F110" s="22" t="str">
        <f t="shared" si="2"/>
        <v>Not Required</v>
      </c>
      <c r="G110" s="10">
        <f>FinalAllocation[[#This Row],[Required CCEIS Carryover (267)]]+FinalAllocation[[#This Row],[Required CCEIS Current FY (269)]]</f>
        <v>0</v>
      </c>
      <c r="H110" s="31">
        <v>4966.1000000000004</v>
      </c>
      <c r="I110" s="31">
        <v>2160.62</v>
      </c>
      <c r="J110" s="15">
        <f>FinalAllocation[[#This Row],[Required PSPS Carryover (266)]]+FinalAllocation[[#This Row],[Required PSPS Current FY (268)]]</f>
        <v>7126.72</v>
      </c>
      <c r="K110" s="31">
        <v>41574.58</v>
      </c>
      <c r="L110" s="31">
        <v>467494.65</v>
      </c>
      <c r="M110" s="31">
        <f>FinalAllocation[[#This Row],[6702 Carryover]]+L110</f>
        <v>509069.23</v>
      </c>
      <c r="N110" s="31">
        <v>0</v>
      </c>
      <c r="O110" s="31">
        <v>20754.88</v>
      </c>
      <c r="P110" s="31">
        <f>FinalAllocation[[#This Row],[6710 Carryover]]+O110</f>
        <v>20754.88</v>
      </c>
      <c r="Q110" s="31">
        <v>0</v>
      </c>
      <c r="R110" s="32">
        <v>87135.22</v>
      </c>
      <c r="S110" s="34">
        <f>FinalAllocation[[#This Row],[2260 Carryover]]+R110</f>
        <v>87135.22</v>
      </c>
      <c r="T110" s="31">
        <v>0</v>
      </c>
      <c r="U110" s="31">
        <v>30948.639999999999</v>
      </c>
      <c r="V110" s="15">
        <f>FinalAllocation[[#This Row],[2262 Carryover]]+U110</f>
        <v>30948.639999999999</v>
      </c>
      <c r="W110" s="3" t="s">
        <v>365</v>
      </c>
      <c r="AB110"/>
    </row>
    <row r="111" spans="1:28" ht="15.75" x14ac:dyDescent="0.25">
      <c r="A111" s="5" t="s">
        <v>366</v>
      </c>
      <c r="B111" s="51" t="s">
        <v>107</v>
      </c>
      <c r="C111" s="59">
        <v>1884397.37</v>
      </c>
      <c r="D111" s="57">
        <v>0</v>
      </c>
      <c r="E111" s="15">
        <v>0</v>
      </c>
      <c r="F111" s="22" t="str">
        <f t="shared" si="2"/>
        <v>Not Required</v>
      </c>
      <c r="G111" s="10">
        <f>FinalAllocation[[#This Row],[Required CCEIS Carryover (267)]]+FinalAllocation[[#This Row],[Required CCEIS Current FY (269)]]</f>
        <v>0</v>
      </c>
      <c r="H111" s="31">
        <v>103.51</v>
      </c>
      <c r="I111" s="31">
        <v>2110.34</v>
      </c>
      <c r="J111" s="15">
        <f>FinalAllocation[[#This Row],[Required PSPS Carryover (266)]]+FinalAllocation[[#This Row],[Required PSPS Current FY (268)]]</f>
        <v>2213.85</v>
      </c>
      <c r="K111" s="31">
        <v>57261.16</v>
      </c>
      <c r="L111" s="31">
        <v>873261.94</v>
      </c>
      <c r="M111" s="31">
        <f>FinalAllocation[[#This Row],[6702 Carryover]]+L111</f>
        <v>930523.1</v>
      </c>
      <c r="N111" s="31">
        <v>784.85</v>
      </c>
      <c r="O111" s="31">
        <v>106792.87</v>
      </c>
      <c r="P111" s="31">
        <f>FinalAllocation[[#This Row],[6710 Carryover]]+O111</f>
        <v>107577.72</v>
      </c>
      <c r="Q111" s="31">
        <v>17385.25</v>
      </c>
      <c r="R111" s="32">
        <v>191950.06</v>
      </c>
      <c r="S111" s="34">
        <f>FinalAllocation[[#This Row],[2260 Carryover]]+R111</f>
        <v>209335.31</v>
      </c>
      <c r="T111" s="31">
        <v>11154.98</v>
      </c>
      <c r="U111" s="31">
        <v>68176.72</v>
      </c>
      <c r="V111" s="15">
        <f>FinalAllocation[[#This Row],[2262 Carryover]]+U111</f>
        <v>79331.7</v>
      </c>
      <c r="W111" s="3" t="s">
        <v>366</v>
      </c>
      <c r="AB111"/>
    </row>
    <row r="112" spans="1:28" ht="15.75" x14ac:dyDescent="0.25">
      <c r="A112" s="5" t="s">
        <v>367</v>
      </c>
      <c r="B112" s="51" t="s">
        <v>108</v>
      </c>
      <c r="C112" s="59">
        <v>1667499.09</v>
      </c>
      <c r="D112" s="57">
        <v>26421.98</v>
      </c>
      <c r="E112" s="15">
        <v>71747.679999999993</v>
      </c>
      <c r="F112" s="22" t="str">
        <f t="shared" si="2"/>
        <v>Required</v>
      </c>
      <c r="G112" s="10">
        <f>FinalAllocation[[#This Row],[Required CCEIS Carryover (267)]]+FinalAllocation[[#This Row],[Required CCEIS Current FY (269)]]</f>
        <v>98169.66</v>
      </c>
      <c r="H112" s="31">
        <v>3470.6</v>
      </c>
      <c r="I112" s="31">
        <v>7997.11</v>
      </c>
      <c r="J112" s="15">
        <f>FinalAllocation[[#This Row],[Required PSPS Carryover (266)]]+FinalAllocation[[#This Row],[Required PSPS Current FY (268)]]</f>
        <v>11467.71</v>
      </c>
      <c r="K112" s="31">
        <v>30800.49</v>
      </c>
      <c r="L112" s="31">
        <v>471645.89</v>
      </c>
      <c r="M112" s="31">
        <f>FinalAllocation[[#This Row],[6702 Carryover]]+L112</f>
        <v>502446.38</v>
      </c>
      <c r="N112" s="31">
        <v>0</v>
      </c>
      <c r="O112" s="31">
        <v>22243.93</v>
      </c>
      <c r="P112" s="31">
        <f>FinalAllocation[[#This Row],[6710 Carryover]]+O112</f>
        <v>22243.93</v>
      </c>
      <c r="Q112" s="31">
        <v>0</v>
      </c>
      <c r="R112" s="32">
        <v>114917.47</v>
      </c>
      <c r="S112" s="34">
        <f>FinalAllocation[[#This Row],[2260 Carryover]]+R112</f>
        <v>114917.47</v>
      </c>
      <c r="T112" s="31">
        <v>0</v>
      </c>
      <c r="U112" s="31">
        <v>40816.32</v>
      </c>
      <c r="V112" s="15">
        <f>FinalAllocation[[#This Row],[2262 Carryover]]+U112</f>
        <v>40816.32</v>
      </c>
      <c r="W112" s="3" t="s">
        <v>367</v>
      </c>
      <c r="AB112"/>
    </row>
    <row r="113" spans="1:28" ht="15.75" x14ac:dyDescent="0.25">
      <c r="A113" s="5" t="s">
        <v>368</v>
      </c>
      <c r="B113" s="52" t="s">
        <v>109</v>
      </c>
      <c r="C113" s="59">
        <v>811231.95</v>
      </c>
      <c r="D113" s="57">
        <v>0</v>
      </c>
      <c r="E113" s="15">
        <v>0</v>
      </c>
      <c r="F113" s="22" t="str">
        <f t="shared" si="2"/>
        <v>Not Required</v>
      </c>
      <c r="G113" s="10">
        <f>FinalAllocation[[#This Row],[Required CCEIS Carryover (267)]]+FinalAllocation[[#This Row],[Required CCEIS Current FY (269)]]</f>
        <v>0</v>
      </c>
      <c r="H113" s="31">
        <v>8281.77</v>
      </c>
      <c r="I113" s="31">
        <v>1581.94</v>
      </c>
      <c r="J113" s="15">
        <f>FinalAllocation[[#This Row],[Required PSPS Carryover (266)]]+FinalAllocation[[#This Row],[Required PSPS Current FY (268)]]</f>
        <v>9863.7099999999991</v>
      </c>
      <c r="K113" s="31">
        <v>0</v>
      </c>
      <c r="L113" s="31">
        <v>147676.73000000001</v>
      </c>
      <c r="M113" s="31">
        <f>FinalAllocation[[#This Row],[6702 Carryover]]+L113</f>
        <v>147676.73000000001</v>
      </c>
      <c r="N113" s="31">
        <v>1</v>
      </c>
      <c r="O113" s="31">
        <v>26140.32</v>
      </c>
      <c r="P113" s="31">
        <f>FinalAllocation[[#This Row],[6710 Carryover]]+O113</f>
        <v>26141.32</v>
      </c>
      <c r="Q113" s="31">
        <v>0</v>
      </c>
      <c r="R113" s="32">
        <v>64404.29</v>
      </c>
      <c r="S113" s="34">
        <f>FinalAllocation[[#This Row],[2260 Carryover]]+R113</f>
        <v>64404.29</v>
      </c>
      <c r="T113" s="31">
        <v>69.58</v>
      </c>
      <c r="U113" s="31">
        <v>22875.08</v>
      </c>
      <c r="V113" s="15">
        <f>FinalAllocation[[#This Row],[2262 Carryover]]+U113</f>
        <v>22944.66</v>
      </c>
      <c r="W113" s="3" t="s">
        <v>368</v>
      </c>
      <c r="AB113"/>
    </row>
    <row r="114" spans="1:28" ht="15.75" x14ac:dyDescent="0.25">
      <c r="A114" s="5" t="s">
        <v>369</v>
      </c>
      <c r="B114" s="52" t="s">
        <v>110</v>
      </c>
      <c r="C114" s="59">
        <v>598615.23</v>
      </c>
      <c r="D114" s="57">
        <v>0</v>
      </c>
      <c r="E114" s="15">
        <v>0</v>
      </c>
      <c r="F114" s="22" t="str">
        <f t="shared" si="2"/>
        <v>Not Required</v>
      </c>
      <c r="G114" s="10">
        <f>FinalAllocation[[#This Row],[Required CCEIS Carryover (267)]]+FinalAllocation[[#This Row],[Required CCEIS Current FY (269)]]</f>
        <v>0</v>
      </c>
      <c r="H114" s="31">
        <v>7085.46</v>
      </c>
      <c r="I114" s="31">
        <v>6112.95</v>
      </c>
      <c r="J114" s="15">
        <f>FinalAllocation[[#This Row],[Required PSPS Carryover (266)]]+FinalAllocation[[#This Row],[Required PSPS Current FY (268)]]</f>
        <v>13198.41</v>
      </c>
      <c r="K114" s="31">
        <v>33174.76</v>
      </c>
      <c r="L114" s="31">
        <v>213204.17</v>
      </c>
      <c r="M114" s="31">
        <f>FinalAllocation[[#This Row],[6702 Carryover]]+L114</f>
        <v>246378.93</v>
      </c>
      <c r="N114" s="31">
        <v>0</v>
      </c>
      <c r="O114" s="31">
        <v>14309.25</v>
      </c>
      <c r="P114" s="31">
        <f>FinalAllocation[[#This Row],[6710 Carryover]]+O114</f>
        <v>14309.25</v>
      </c>
      <c r="Q114" s="31">
        <v>0</v>
      </c>
      <c r="R114" s="32">
        <v>69455.61</v>
      </c>
      <c r="S114" s="34">
        <f>FinalAllocation[[#This Row],[2260 Carryover]]+R114</f>
        <v>69455.61</v>
      </c>
      <c r="T114" s="31">
        <v>0</v>
      </c>
      <c r="U114" s="31">
        <v>24669.200000000001</v>
      </c>
      <c r="V114" s="15">
        <f>FinalAllocation[[#This Row],[2262 Carryover]]+U114</f>
        <v>24669.200000000001</v>
      </c>
      <c r="W114" s="3" t="s">
        <v>369</v>
      </c>
      <c r="AB114"/>
    </row>
    <row r="115" spans="1:28" ht="15.75" x14ac:dyDescent="0.25">
      <c r="A115" s="5" t="s">
        <v>370</v>
      </c>
      <c r="B115" s="51" t="s">
        <v>111</v>
      </c>
      <c r="C115" s="59">
        <v>269708.78000000003</v>
      </c>
      <c r="D115" s="57">
        <v>0</v>
      </c>
      <c r="E115" s="15">
        <v>0</v>
      </c>
      <c r="F115" s="22" t="str">
        <f t="shared" si="2"/>
        <v>Not Required</v>
      </c>
      <c r="G115" s="10">
        <f>FinalAllocation[[#This Row],[Required CCEIS Carryover (267)]]+FinalAllocation[[#This Row],[Required CCEIS Current FY (269)]]</f>
        <v>0</v>
      </c>
      <c r="H115" s="31">
        <v>0</v>
      </c>
      <c r="I115" s="31">
        <v>0</v>
      </c>
      <c r="J115" s="15">
        <f>FinalAllocation[[#This Row],[Required PSPS Carryover (266)]]+FinalAllocation[[#This Row],[Required PSPS Current FY (268)]]</f>
        <v>0</v>
      </c>
      <c r="K115" s="31">
        <v>11266.8</v>
      </c>
      <c r="L115" s="31">
        <v>119819.38</v>
      </c>
      <c r="M115" s="31">
        <f>FinalAllocation[[#This Row],[6702 Carryover]]+L115</f>
        <v>131086.18</v>
      </c>
      <c r="N115" s="31">
        <v>0</v>
      </c>
      <c r="O115" s="31">
        <v>12504.42</v>
      </c>
      <c r="P115" s="31">
        <f>FinalAllocation[[#This Row],[6710 Carryover]]+O115</f>
        <v>12504.42</v>
      </c>
      <c r="Q115" s="31">
        <v>0</v>
      </c>
      <c r="R115" s="32">
        <v>25256.58</v>
      </c>
      <c r="S115" s="34">
        <f>FinalAllocation[[#This Row],[2260 Carryover]]+R115</f>
        <v>25256.58</v>
      </c>
      <c r="T115" s="31">
        <v>0</v>
      </c>
      <c r="U115" s="31">
        <v>8970.6200000000008</v>
      </c>
      <c r="V115" s="15">
        <f>FinalAllocation[[#This Row],[2262 Carryover]]+U115</f>
        <v>8970.6200000000008</v>
      </c>
      <c r="W115" s="3" t="s">
        <v>370</v>
      </c>
      <c r="AB115"/>
    </row>
    <row r="116" spans="1:28" ht="15.75" x14ac:dyDescent="0.25">
      <c r="A116" s="5" t="s">
        <v>371</v>
      </c>
      <c r="B116" s="51" t="s">
        <v>112</v>
      </c>
      <c r="C116" s="59">
        <v>559633.66</v>
      </c>
      <c r="D116" s="57">
        <v>0</v>
      </c>
      <c r="E116" s="15">
        <v>0</v>
      </c>
      <c r="F116" s="22" t="str">
        <f t="shared" si="2"/>
        <v>Not Required</v>
      </c>
      <c r="G116" s="10">
        <f>FinalAllocation[[#This Row],[Required CCEIS Carryover (267)]]+FinalAllocation[[#This Row],[Required CCEIS Current FY (269)]]</f>
        <v>0</v>
      </c>
      <c r="H116" s="31">
        <v>1384.06</v>
      </c>
      <c r="I116" s="31">
        <v>0</v>
      </c>
      <c r="J116" s="15">
        <f>FinalAllocation[[#This Row],[Required PSPS Carryover (266)]]+FinalAllocation[[#This Row],[Required PSPS Current FY (268)]]</f>
        <v>1384.06</v>
      </c>
      <c r="K116" s="31">
        <v>5815.56</v>
      </c>
      <c r="L116" s="31">
        <v>205908.63</v>
      </c>
      <c r="M116" s="31">
        <f>FinalAllocation[[#This Row],[6702 Carryover]]+L116</f>
        <v>211724.19</v>
      </c>
      <c r="N116" s="31">
        <v>0</v>
      </c>
      <c r="O116" s="31">
        <v>22652.14</v>
      </c>
      <c r="P116" s="31">
        <f>FinalAllocation[[#This Row],[6710 Carryover]]+O116</f>
        <v>22652.14</v>
      </c>
      <c r="Q116" s="31">
        <v>0</v>
      </c>
      <c r="R116" s="32">
        <v>47987.51</v>
      </c>
      <c r="S116" s="34">
        <f>FinalAllocation[[#This Row],[2260 Carryover]]+R116</f>
        <v>47987.51</v>
      </c>
      <c r="T116" s="31">
        <v>0</v>
      </c>
      <c r="U116" s="31">
        <v>17044.18</v>
      </c>
      <c r="V116" s="15">
        <f>FinalAllocation[[#This Row],[2262 Carryover]]+U116</f>
        <v>17044.18</v>
      </c>
      <c r="W116" s="3" t="s">
        <v>371</v>
      </c>
      <c r="AB116"/>
    </row>
    <row r="117" spans="1:28" ht="15.75" x14ac:dyDescent="0.25">
      <c r="A117" s="5" t="s">
        <v>372</v>
      </c>
      <c r="B117" s="52" t="s">
        <v>113</v>
      </c>
      <c r="C117" s="59">
        <v>305956.18</v>
      </c>
      <c r="D117" s="57">
        <v>0</v>
      </c>
      <c r="E117" s="15">
        <v>0</v>
      </c>
      <c r="F117" s="22" t="str">
        <f t="shared" si="2"/>
        <v>Not Required</v>
      </c>
      <c r="G117" s="10">
        <f>FinalAllocation[[#This Row],[Required CCEIS Carryover (267)]]+FinalAllocation[[#This Row],[Required CCEIS Current FY (269)]]</f>
        <v>0</v>
      </c>
      <c r="H117" s="31">
        <v>0</v>
      </c>
      <c r="I117" s="31">
        <v>0</v>
      </c>
      <c r="J117" s="15">
        <f>FinalAllocation[[#This Row],[Required PSPS Carryover (266)]]+FinalAllocation[[#This Row],[Required PSPS Current FY (268)]]</f>
        <v>0</v>
      </c>
      <c r="K117" s="31">
        <v>0</v>
      </c>
      <c r="L117" s="31">
        <v>170485.43</v>
      </c>
      <c r="M117" s="31">
        <f>FinalAllocation[[#This Row],[6702 Carryover]]+L117</f>
        <v>170485.43</v>
      </c>
      <c r="N117" s="31">
        <v>2444.06</v>
      </c>
      <c r="O117" s="31">
        <v>16554.509999999998</v>
      </c>
      <c r="P117" s="31">
        <f>FinalAllocation[[#This Row],[6710 Carryover]]+O117</f>
        <v>18998.57</v>
      </c>
      <c r="Q117" s="31">
        <v>0</v>
      </c>
      <c r="R117" s="32">
        <v>50513.17</v>
      </c>
      <c r="S117" s="34">
        <f>FinalAllocation[[#This Row],[2260 Carryover]]+R117</f>
        <v>50513.17</v>
      </c>
      <c r="T117" s="31">
        <v>0</v>
      </c>
      <c r="U117" s="31">
        <v>17941.240000000002</v>
      </c>
      <c r="V117" s="15">
        <f>FinalAllocation[[#This Row],[2262 Carryover]]+U117</f>
        <v>17941.240000000002</v>
      </c>
      <c r="W117" s="3" t="s">
        <v>372</v>
      </c>
      <c r="AB117"/>
    </row>
    <row r="118" spans="1:28" ht="15.75" x14ac:dyDescent="0.25">
      <c r="A118" s="5" t="s">
        <v>373</v>
      </c>
      <c r="B118" s="51" t="s">
        <v>114</v>
      </c>
      <c r="C118" s="59">
        <v>864876.36</v>
      </c>
      <c r="D118" s="57">
        <v>0</v>
      </c>
      <c r="E118" s="15">
        <v>0</v>
      </c>
      <c r="F118" s="22" t="str">
        <f t="shared" si="2"/>
        <v>Not Required</v>
      </c>
      <c r="G118" s="10">
        <f>FinalAllocation[[#This Row],[Required CCEIS Carryover (267)]]+FinalAllocation[[#This Row],[Required CCEIS Current FY (269)]]</f>
        <v>0</v>
      </c>
      <c r="H118" s="31">
        <v>7605.78</v>
      </c>
      <c r="I118" s="31">
        <v>7313.33</v>
      </c>
      <c r="J118" s="15">
        <f>FinalAllocation[[#This Row],[Required PSPS Carryover (266)]]+FinalAllocation[[#This Row],[Required PSPS Current FY (268)]]</f>
        <v>14919.11</v>
      </c>
      <c r="K118" s="31">
        <v>39499.07</v>
      </c>
      <c r="L118" s="31">
        <v>420414.24</v>
      </c>
      <c r="M118" s="31">
        <f>FinalAllocation[[#This Row],[6702 Carryover]]+L118</f>
        <v>459913.31</v>
      </c>
      <c r="N118" s="31">
        <v>0</v>
      </c>
      <c r="O118" s="31">
        <v>35127.629999999997</v>
      </c>
      <c r="P118" s="31">
        <f>FinalAllocation[[#This Row],[6710 Carryover]]+O118</f>
        <v>35127.629999999997</v>
      </c>
      <c r="Q118" s="31">
        <v>0</v>
      </c>
      <c r="R118" s="32">
        <v>66929.95</v>
      </c>
      <c r="S118" s="34">
        <f>FinalAllocation[[#This Row],[2260 Carryover]]+R118</f>
        <v>66929.95</v>
      </c>
      <c r="T118" s="31">
        <v>0</v>
      </c>
      <c r="U118" s="31">
        <v>23772.14</v>
      </c>
      <c r="V118" s="15">
        <f>FinalAllocation[[#This Row],[2262 Carryover]]+U118</f>
        <v>23772.14</v>
      </c>
      <c r="W118" s="3" t="s">
        <v>373</v>
      </c>
      <c r="AB118"/>
    </row>
    <row r="119" spans="1:28" ht="15.75" x14ac:dyDescent="0.25">
      <c r="A119" s="5" t="s">
        <v>374</v>
      </c>
      <c r="B119" s="51" t="s">
        <v>115</v>
      </c>
      <c r="C119" s="59">
        <v>399414.13</v>
      </c>
      <c r="D119" s="57">
        <v>0</v>
      </c>
      <c r="E119" s="15">
        <v>0</v>
      </c>
      <c r="F119" s="22" t="str">
        <f t="shared" si="2"/>
        <v>Not Required</v>
      </c>
      <c r="G119" s="10">
        <f>FinalAllocation[[#This Row],[Required CCEIS Carryover (267)]]+FinalAllocation[[#This Row],[Required CCEIS Current FY (269)]]</f>
        <v>0</v>
      </c>
      <c r="H119" s="31">
        <v>4830.76</v>
      </c>
      <c r="I119" s="31">
        <v>9955.16</v>
      </c>
      <c r="J119" s="15">
        <f>FinalAllocation[[#This Row],[Required PSPS Carryover (266)]]+FinalAllocation[[#This Row],[Required PSPS Current FY (268)]]</f>
        <v>14785.92</v>
      </c>
      <c r="K119" s="31">
        <v>34908.839999999997</v>
      </c>
      <c r="L119" s="31">
        <v>225997.9</v>
      </c>
      <c r="M119" s="31">
        <f>FinalAllocation[[#This Row],[6702 Carryover]]+L119</f>
        <v>260906.74</v>
      </c>
      <c r="N119" s="31">
        <v>0</v>
      </c>
      <c r="O119" s="31">
        <v>9465.58</v>
      </c>
      <c r="P119" s="31">
        <f>FinalAllocation[[#This Row],[6710 Carryover]]+O119</f>
        <v>9465.58</v>
      </c>
      <c r="Q119" s="31">
        <v>0</v>
      </c>
      <c r="R119" s="32">
        <v>39147.71</v>
      </c>
      <c r="S119" s="34">
        <f>FinalAllocation[[#This Row],[2260 Carryover]]+R119</f>
        <v>39147.71</v>
      </c>
      <c r="T119" s="31">
        <v>0.01</v>
      </c>
      <c r="U119" s="31">
        <v>13904.46</v>
      </c>
      <c r="V119" s="15">
        <f>FinalAllocation[[#This Row],[2262 Carryover]]+U119</f>
        <v>13904.47</v>
      </c>
      <c r="W119" s="3" t="s">
        <v>374</v>
      </c>
      <c r="AB119"/>
    </row>
    <row r="120" spans="1:28" ht="15.75" x14ac:dyDescent="0.25">
      <c r="A120" s="5" t="s">
        <v>375</v>
      </c>
      <c r="B120" s="51" t="s">
        <v>116</v>
      </c>
      <c r="C120" s="59">
        <v>3596936.21</v>
      </c>
      <c r="D120" s="57">
        <v>95214.22</v>
      </c>
      <c r="E120" s="15">
        <v>163946.79</v>
      </c>
      <c r="F120" s="22" t="str">
        <f t="shared" si="2"/>
        <v>Required</v>
      </c>
      <c r="G120" s="10">
        <f>FinalAllocation[[#This Row],[Required CCEIS Carryover (267)]]+FinalAllocation[[#This Row],[Required CCEIS Current FY (269)]]</f>
        <v>259161.01</v>
      </c>
      <c r="H120" s="31">
        <v>5583.83</v>
      </c>
      <c r="I120" s="31">
        <v>0</v>
      </c>
      <c r="J120" s="15">
        <f>FinalAllocation[[#This Row],[Required PSPS Carryover (266)]]+FinalAllocation[[#This Row],[Required PSPS Current FY (268)]]</f>
        <v>5583.83</v>
      </c>
      <c r="K120" s="31">
        <v>103338.48</v>
      </c>
      <c r="L120" s="31">
        <v>1086512.93</v>
      </c>
      <c r="M120" s="31">
        <f>FinalAllocation[[#This Row],[6702 Carryover]]+L120</f>
        <v>1189851.4099999999</v>
      </c>
      <c r="N120" s="31">
        <v>165.97</v>
      </c>
      <c r="O120" s="31">
        <v>36641.29</v>
      </c>
      <c r="P120" s="31">
        <f>FinalAllocation[[#This Row],[6710 Carryover]]+O120</f>
        <v>36807.26</v>
      </c>
      <c r="Q120" s="31">
        <v>0.03</v>
      </c>
      <c r="R120" s="32">
        <v>156590.84</v>
      </c>
      <c r="S120" s="34">
        <f>FinalAllocation[[#This Row],[2260 Carryover]]+R120</f>
        <v>156590.87</v>
      </c>
      <c r="T120" s="31">
        <v>0</v>
      </c>
      <c r="U120" s="31">
        <v>55617.85</v>
      </c>
      <c r="V120" s="15">
        <f>FinalAllocation[[#This Row],[2262 Carryover]]+U120</f>
        <v>55617.85</v>
      </c>
      <c r="W120" s="3" t="s">
        <v>375</v>
      </c>
      <c r="AB120"/>
    </row>
    <row r="121" spans="1:28" ht="15.75" x14ac:dyDescent="0.25">
      <c r="A121" s="5" t="s">
        <v>376</v>
      </c>
      <c r="B121" s="51" t="s">
        <v>117</v>
      </c>
      <c r="C121" s="59">
        <v>1024482.26</v>
      </c>
      <c r="D121" s="57">
        <v>0</v>
      </c>
      <c r="E121" s="15">
        <v>0</v>
      </c>
      <c r="F121" s="22" t="str">
        <f t="shared" si="2"/>
        <v>Not Required</v>
      </c>
      <c r="G121" s="10">
        <f>FinalAllocation[[#This Row],[Required CCEIS Carryover (267)]]+FinalAllocation[[#This Row],[Required CCEIS Current FY (269)]]</f>
        <v>0</v>
      </c>
      <c r="H121" s="31">
        <v>0</v>
      </c>
      <c r="I121" s="31">
        <v>0</v>
      </c>
      <c r="J121" s="15">
        <f>FinalAllocation[[#This Row],[Required PSPS Carryover (266)]]+FinalAllocation[[#This Row],[Required PSPS Current FY (268)]]</f>
        <v>0</v>
      </c>
      <c r="K121" s="31">
        <v>26691.06</v>
      </c>
      <c r="L121" s="31">
        <v>533501.67000000004</v>
      </c>
      <c r="M121" s="31">
        <f>FinalAllocation[[#This Row],[6702 Carryover]]+L121</f>
        <v>560192.73</v>
      </c>
      <c r="N121" s="31">
        <v>0</v>
      </c>
      <c r="O121" s="31">
        <v>43575.4</v>
      </c>
      <c r="P121" s="31">
        <f>FinalAllocation[[#This Row],[6710 Carryover]]+O121</f>
        <v>43575.4</v>
      </c>
      <c r="Q121" s="31">
        <v>0</v>
      </c>
      <c r="R121" s="32">
        <v>55564.49</v>
      </c>
      <c r="S121" s="34">
        <f>FinalAllocation[[#This Row],[2260 Carryover]]+R121</f>
        <v>55564.49</v>
      </c>
      <c r="T121" s="31">
        <v>0</v>
      </c>
      <c r="U121" s="31">
        <v>19735.36</v>
      </c>
      <c r="V121" s="15">
        <f>FinalAllocation[[#This Row],[2262 Carryover]]+U121</f>
        <v>19735.36</v>
      </c>
      <c r="W121" s="3" t="s">
        <v>376</v>
      </c>
      <c r="AB121"/>
    </row>
    <row r="122" spans="1:28" ht="15.75" x14ac:dyDescent="0.25">
      <c r="A122" s="5" t="s">
        <v>377</v>
      </c>
      <c r="B122" s="51" t="s">
        <v>118</v>
      </c>
      <c r="C122" s="59">
        <v>1828235.94</v>
      </c>
      <c r="D122" s="57">
        <v>0</v>
      </c>
      <c r="E122" s="15">
        <v>0</v>
      </c>
      <c r="F122" s="22" t="str">
        <f t="shared" si="2"/>
        <v>Not Required</v>
      </c>
      <c r="G122" s="10">
        <f>FinalAllocation[[#This Row],[Required CCEIS Carryover (267)]]+FinalAllocation[[#This Row],[Required CCEIS Current FY (269)]]</f>
        <v>0</v>
      </c>
      <c r="H122" s="31">
        <v>14941.62</v>
      </c>
      <c r="I122" s="31">
        <v>17948.12</v>
      </c>
      <c r="J122" s="15">
        <f>FinalAllocation[[#This Row],[Required PSPS Carryover (266)]]+FinalAllocation[[#This Row],[Required PSPS Current FY (268)]]</f>
        <v>32889.74</v>
      </c>
      <c r="K122" s="31">
        <v>6008.3</v>
      </c>
      <c r="L122" s="31">
        <v>737219.02</v>
      </c>
      <c r="M122" s="31">
        <f>FinalAllocation[[#This Row],[6702 Carryover]]+L122</f>
        <v>743227.32</v>
      </c>
      <c r="N122" s="31">
        <v>104.63</v>
      </c>
      <c r="O122" s="31">
        <v>25060.46</v>
      </c>
      <c r="P122" s="31">
        <f>FinalAllocation[[#This Row],[6710 Carryover]]+O122</f>
        <v>25165.09</v>
      </c>
      <c r="Q122" s="31">
        <v>0</v>
      </c>
      <c r="R122" s="32">
        <v>68192.78</v>
      </c>
      <c r="S122" s="34">
        <f>FinalAllocation[[#This Row],[2260 Carryover]]+R122</f>
        <v>68192.78</v>
      </c>
      <c r="T122" s="31">
        <v>0</v>
      </c>
      <c r="U122" s="31">
        <v>24220.67</v>
      </c>
      <c r="V122" s="15">
        <f>FinalAllocation[[#This Row],[2262 Carryover]]+U122</f>
        <v>24220.67</v>
      </c>
      <c r="W122" s="3" t="s">
        <v>377</v>
      </c>
      <c r="AB122"/>
    </row>
    <row r="123" spans="1:28" ht="15.75" x14ac:dyDescent="0.25">
      <c r="A123" s="5" t="s">
        <v>552</v>
      </c>
      <c r="B123" s="51" t="s">
        <v>119</v>
      </c>
      <c r="C123" s="59">
        <v>195467.37</v>
      </c>
      <c r="D123" s="57">
        <v>0</v>
      </c>
      <c r="E123" s="15">
        <v>0</v>
      </c>
      <c r="F123" s="22" t="str">
        <f t="shared" si="2"/>
        <v>Not Required</v>
      </c>
      <c r="G123" s="10">
        <f>FinalAllocation[[#This Row],[Required CCEIS Carryover (267)]]+FinalAllocation[[#This Row],[Required CCEIS Current FY (269)]]</f>
        <v>0</v>
      </c>
      <c r="H123" s="31">
        <v>0</v>
      </c>
      <c r="I123" s="31">
        <v>0</v>
      </c>
      <c r="J123" s="15">
        <f>FinalAllocation[[#This Row],[Required PSPS Carryover (266)]]+FinalAllocation[[#This Row],[Required PSPS Current FY (268)]]</f>
        <v>0</v>
      </c>
      <c r="K123" s="31">
        <v>0</v>
      </c>
      <c r="L123" s="31">
        <v>390912.15</v>
      </c>
      <c r="M123" s="31">
        <f>FinalAllocation[[#This Row],[6702 Carryover]]+L123</f>
        <v>390912.15</v>
      </c>
      <c r="N123" s="31">
        <v>333.32</v>
      </c>
      <c r="O123" s="31">
        <v>12281.22</v>
      </c>
      <c r="P123" s="31">
        <f>FinalAllocation[[#This Row],[6710 Carryover]]+O123</f>
        <v>12614.54</v>
      </c>
      <c r="Q123" s="31">
        <v>0</v>
      </c>
      <c r="R123" s="32">
        <v>0</v>
      </c>
      <c r="S123" s="34">
        <f>FinalAllocation[[#This Row],[2260 Carryover]]+R123</f>
        <v>0</v>
      </c>
      <c r="T123" s="31">
        <v>0</v>
      </c>
      <c r="U123" s="31">
        <v>0</v>
      </c>
      <c r="V123" s="15">
        <f>FinalAllocation[[#This Row],[2262 Carryover]]+U123</f>
        <v>0</v>
      </c>
      <c r="W123" s="3" t="s">
        <v>378</v>
      </c>
      <c r="AB123"/>
    </row>
    <row r="124" spans="1:28" ht="15.75" customHeight="1" x14ac:dyDescent="0.25">
      <c r="A124" s="5" t="s">
        <v>379</v>
      </c>
      <c r="B124" s="51" t="s">
        <v>120</v>
      </c>
      <c r="C124" s="59">
        <v>65012.11</v>
      </c>
      <c r="D124" s="57">
        <v>0</v>
      </c>
      <c r="E124" s="15">
        <v>0</v>
      </c>
      <c r="F124" s="22" t="str">
        <f t="shared" si="2"/>
        <v>Not Required</v>
      </c>
      <c r="G124" s="10">
        <f>FinalAllocation[[#This Row],[Required CCEIS Carryover (267)]]+FinalAllocation[[#This Row],[Required CCEIS Current FY (269)]]</f>
        <v>0</v>
      </c>
      <c r="H124" s="31">
        <v>0</v>
      </c>
      <c r="I124" s="31">
        <v>0</v>
      </c>
      <c r="J124" s="15">
        <f>FinalAllocation[[#This Row],[Required PSPS Carryover (266)]]+FinalAllocation[[#This Row],[Required PSPS Current FY (268)]]</f>
        <v>0</v>
      </c>
      <c r="K124" s="31">
        <v>0</v>
      </c>
      <c r="L124" s="31">
        <v>25027.95</v>
      </c>
      <c r="M124" s="31">
        <f>FinalAllocation[[#This Row],[6702 Carryover]]+L124</f>
        <v>25027.95</v>
      </c>
      <c r="N124" s="31">
        <v>0</v>
      </c>
      <c r="O124" s="31">
        <v>0</v>
      </c>
      <c r="P124" s="31">
        <f>FinalAllocation[[#This Row],[6710 Carryover]]+O124</f>
        <v>0</v>
      </c>
      <c r="Q124" s="31">
        <v>0</v>
      </c>
      <c r="R124" s="32">
        <v>0</v>
      </c>
      <c r="S124" s="34">
        <f>FinalAllocation[[#This Row],[2260 Carryover]]+R124</f>
        <v>0</v>
      </c>
      <c r="T124" s="31">
        <v>0</v>
      </c>
      <c r="U124" s="31">
        <v>0</v>
      </c>
      <c r="V124" s="15">
        <f>FinalAllocation[[#This Row],[2262 Carryover]]+U124</f>
        <v>0</v>
      </c>
      <c r="W124" s="3" t="s">
        <v>379</v>
      </c>
      <c r="AB124"/>
    </row>
    <row r="125" spans="1:28" ht="15.75" x14ac:dyDescent="0.25">
      <c r="A125" s="5" t="s">
        <v>380</v>
      </c>
      <c r="B125" s="52" t="s">
        <v>121</v>
      </c>
      <c r="C125" s="59">
        <v>2626443.06</v>
      </c>
      <c r="D125" s="57">
        <v>0</v>
      </c>
      <c r="E125" s="15">
        <v>0</v>
      </c>
      <c r="F125" s="22" t="str">
        <f t="shared" si="2"/>
        <v>Not Required</v>
      </c>
      <c r="G125" s="10">
        <f>FinalAllocation[[#This Row],[Required CCEIS Carryover (267)]]+FinalAllocation[[#This Row],[Required CCEIS Current FY (269)]]</f>
        <v>0</v>
      </c>
      <c r="H125" s="31">
        <v>119.05</v>
      </c>
      <c r="I125" s="31">
        <v>8180.22</v>
      </c>
      <c r="J125" s="15">
        <f>FinalAllocation[[#This Row],[Required PSPS Carryover (266)]]+FinalAllocation[[#This Row],[Required PSPS Current FY (268)]]</f>
        <v>8299.27</v>
      </c>
      <c r="K125" s="31">
        <v>86539.39</v>
      </c>
      <c r="L125" s="31">
        <v>624404.42000000004</v>
      </c>
      <c r="M125" s="31">
        <f>FinalAllocation[[#This Row],[6702 Carryover]]+L125</f>
        <v>710943.81</v>
      </c>
      <c r="N125" s="31">
        <v>0</v>
      </c>
      <c r="O125" s="31">
        <v>21472.639999999999</v>
      </c>
      <c r="P125" s="31">
        <f>FinalAllocation[[#This Row],[6710 Carryover]]+O125</f>
        <v>21472.639999999999</v>
      </c>
      <c r="Q125" s="31">
        <v>0</v>
      </c>
      <c r="R125" s="32">
        <v>131334.25</v>
      </c>
      <c r="S125" s="34">
        <f>FinalAllocation[[#This Row],[2260 Carryover]]+R125</f>
        <v>131334.25</v>
      </c>
      <c r="T125" s="31">
        <v>0</v>
      </c>
      <c r="U125" s="31">
        <v>46647.23</v>
      </c>
      <c r="V125" s="15">
        <f>FinalAllocation[[#This Row],[2262 Carryover]]+U125</f>
        <v>46647.23</v>
      </c>
      <c r="W125" s="3" t="s">
        <v>380</v>
      </c>
      <c r="AB125"/>
    </row>
    <row r="126" spans="1:28" ht="15.75" x14ac:dyDescent="0.25">
      <c r="A126" s="5" t="s">
        <v>381</v>
      </c>
      <c r="B126" s="52" t="s">
        <v>122</v>
      </c>
      <c r="C126" s="59">
        <v>955822.78</v>
      </c>
      <c r="D126" s="57">
        <v>0</v>
      </c>
      <c r="E126" s="15">
        <v>43951.23</v>
      </c>
      <c r="F126" s="22" t="str">
        <f t="shared" si="2"/>
        <v>Required</v>
      </c>
      <c r="G126" s="10">
        <f>FinalAllocation[[#This Row],[Required CCEIS Carryover (267)]]+FinalAllocation[[#This Row],[Required CCEIS Current FY (269)]]</f>
        <v>43951.23</v>
      </c>
      <c r="H126" s="31">
        <v>0</v>
      </c>
      <c r="I126" s="31">
        <v>0</v>
      </c>
      <c r="J126" s="15">
        <f>FinalAllocation[[#This Row],[Required PSPS Carryover (266)]]+FinalAllocation[[#This Row],[Required PSPS Current FY (268)]]</f>
        <v>0</v>
      </c>
      <c r="K126" s="31">
        <v>49500.47</v>
      </c>
      <c r="L126" s="31">
        <v>292630.21000000002</v>
      </c>
      <c r="M126" s="31">
        <f>FinalAllocation[[#This Row],[6702 Carryover]]+L126</f>
        <v>342130.68</v>
      </c>
      <c r="N126" s="31">
        <v>0</v>
      </c>
      <c r="O126" s="31">
        <v>10416.5</v>
      </c>
      <c r="P126" s="31">
        <f>FinalAllocation[[#This Row],[6710 Carryover]]+O126</f>
        <v>10416.5</v>
      </c>
      <c r="Q126" s="31">
        <v>0</v>
      </c>
      <c r="R126" s="32">
        <v>56827.32</v>
      </c>
      <c r="S126" s="34">
        <f>FinalAllocation[[#This Row],[2260 Carryover]]+R126</f>
        <v>56827.32</v>
      </c>
      <c r="T126" s="31">
        <v>0</v>
      </c>
      <c r="U126" s="31">
        <v>20183.89</v>
      </c>
      <c r="V126" s="15">
        <f>FinalAllocation[[#This Row],[2262 Carryover]]+U126</f>
        <v>20183.89</v>
      </c>
      <c r="W126" s="3" t="s">
        <v>381</v>
      </c>
      <c r="AB126"/>
    </row>
    <row r="127" spans="1:28" ht="15.75" x14ac:dyDescent="0.25">
      <c r="A127" s="5" t="s">
        <v>382</v>
      </c>
      <c r="B127" s="52" t="s">
        <v>123</v>
      </c>
      <c r="C127" s="59">
        <v>499477.38</v>
      </c>
      <c r="D127" s="57">
        <v>0</v>
      </c>
      <c r="E127" s="15">
        <v>0</v>
      </c>
      <c r="F127" s="22" t="str">
        <f t="shared" si="2"/>
        <v>Not Required</v>
      </c>
      <c r="G127" s="10">
        <f>FinalAllocation[[#This Row],[Required CCEIS Carryover (267)]]+FinalAllocation[[#This Row],[Required CCEIS Current FY (269)]]</f>
        <v>0</v>
      </c>
      <c r="H127" s="31">
        <v>0</v>
      </c>
      <c r="I127" s="31">
        <v>317.13</v>
      </c>
      <c r="J127" s="15">
        <f>FinalAllocation[[#This Row],[Required PSPS Carryover (266)]]+FinalAllocation[[#This Row],[Required PSPS Current FY (268)]]</f>
        <v>317.13</v>
      </c>
      <c r="K127" s="31">
        <v>1797.54</v>
      </c>
      <c r="L127" s="31">
        <v>180007.97</v>
      </c>
      <c r="M127" s="31">
        <f>FinalAllocation[[#This Row],[6702 Carryover]]+L127</f>
        <v>181805.51</v>
      </c>
      <c r="N127" s="31">
        <v>0</v>
      </c>
      <c r="O127" s="31">
        <v>7294.03</v>
      </c>
      <c r="P127" s="31">
        <f>FinalAllocation[[#This Row],[6710 Carryover]]+O127</f>
        <v>7294.03</v>
      </c>
      <c r="Q127" s="31">
        <v>0</v>
      </c>
      <c r="R127" s="32">
        <v>35359.22</v>
      </c>
      <c r="S127" s="34">
        <f>FinalAllocation[[#This Row],[2260 Carryover]]+R127</f>
        <v>35359.22</v>
      </c>
      <c r="T127" s="31">
        <v>0</v>
      </c>
      <c r="U127" s="31">
        <v>12558.86</v>
      </c>
      <c r="V127" s="15">
        <f>FinalAllocation[[#This Row],[2262 Carryover]]+U127</f>
        <v>12558.86</v>
      </c>
      <c r="W127" s="3" t="s">
        <v>382</v>
      </c>
      <c r="AB127"/>
    </row>
    <row r="128" spans="1:28" ht="15.75" x14ac:dyDescent="0.25">
      <c r="A128" s="5" t="s">
        <v>383</v>
      </c>
      <c r="B128" s="52" t="s">
        <v>124</v>
      </c>
      <c r="C128" s="59">
        <v>504840.76</v>
      </c>
      <c r="D128" s="57">
        <v>31981.3</v>
      </c>
      <c r="E128" s="15">
        <v>0</v>
      </c>
      <c r="F128" s="22" t="str">
        <f t="shared" si="2"/>
        <v>Required</v>
      </c>
      <c r="G128" s="10">
        <f>FinalAllocation[[#This Row],[Required CCEIS Carryover (267)]]+FinalAllocation[[#This Row],[Required CCEIS Current FY (269)]]</f>
        <v>31981.3</v>
      </c>
      <c r="H128" s="31">
        <v>4226.8100000000004</v>
      </c>
      <c r="I128" s="31">
        <v>2411.86</v>
      </c>
      <c r="J128" s="15">
        <f>FinalAllocation[[#This Row],[Required PSPS Carryover (266)]]+FinalAllocation[[#This Row],[Required PSPS Current FY (268)]]</f>
        <v>6638.67</v>
      </c>
      <c r="K128" s="31">
        <v>13836.68</v>
      </c>
      <c r="L128" s="31">
        <v>197637.95</v>
      </c>
      <c r="M128" s="31">
        <f>FinalAllocation[[#This Row],[6702 Carryover]]+L128</f>
        <v>211474.63</v>
      </c>
      <c r="N128" s="31">
        <v>29957.24</v>
      </c>
      <c r="O128" s="31">
        <v>29975.3</v>
      </c>
      <c r="P128" s="31">
        <f>FinalAllocation[[#This Row],[6710 Carryover]]+O128</f>
        <v>59932.54</v>
      </c>
      <c r="Q128" s="31">
        <v>0</v>
      </c>
      <c r="R128" s="32">
        <v>39147.71</v>
      </c>
      <c r="S128" s="34">
        <f>FinalAllocation[[#This Row],[2260 Carryover]]+R128</f>
        <v>39147.71</v>
      </c>
      <c r="T128" s="31">
        <v>0</v>
      </c>
      <c r="U128" s="31">
        <v>13904.46</v>
      </c>
      <c r="V128" s="15">
        <f>FinalAllocation[[#This Row],[2262 Carryover]]+U128</f>
        <v>13904.46</v>
      </c>
      <c r="W128" s="3" t="s">
        <v>383</v>
      </c>
      <c r="AB128"/>
    </row>
    <row r="129" spans="1:28" ht="15.75" x14ac:dyDescent="0.25">
      <c r="A129" s="5" t="s">
        <v>384</v>
      </c>
      <c r="B129" s="51" t="s">
        <v>125</v>
      </c>
      <c r="C129" s="59">
        <v>408805.74</v>
      </c>
      <c r="D129" s="57">
        <v>0</v>
      </c>
      <c r="E129" s="15">
        <v>0</v>
      </c>
      <c r="F129" s="22" t="str">
        <f t="shared" si="2"/>
        <v>Not Required</v>
      </c>
      <c r="G129" s="10">
        <f>FinalAllocation[[#This Row],[Required CCEIS Carryover (267)]]+FinalAllocation[[#This Row],[Required CCEIS Current FY (269)]]</f>
        <v>0</v>
      </c>
      <c r="H129" s="31">
        <v>0</v>
      </c>
      <c r="I129" s="31">
        <v>0</v>
      </c>
      <c r="J129" s="15">
        <f>FinalAllocation[[#This Row],[Required PSPS Carryover (266)]]+FinalAllocation[[#This Row],[Required PSPS Current FY (268)]]</f>
        <v>0</v>
      </c>
      <c r="K129" s="31">
        <v>210364.51</v>
      </c>
      <c r="L129" s="31">
        <v>265895.24</v>
      </c>
      <c r="M129" s="31">
        <f>FinalAllocation[[#This Row],[6702 Carryover]]+L129</f>
        <v>476259.75</v>
      </c>
      <c r="N129" s="31">
        <v>0</v>
      </c>
      <c r="O129" s="31">
        <v>13504.47</v>
      </c>
      <c r="P129" s="31">
        <f>FinalAllocation[[#This Row],[6710 Carryover]]+O129</f>
        <v>13504.47</v>
      </c>
      <c r="Q129" s="31">
        <v>0</v>
      </c>
      <c r="R129" s="32">
        <v>21468.09</v>
      </c>
      <c r="S129" s="34">
        <f>FinalAllocation[[#This Row],[2260 Carryover]]+R129</f>
        <v>21468.09</v>
      </c>
      <c r="T129" s="31">
        <v>0.02</v>
      </c>
      <c r="U129" s="31">
        <v>7625.02</v>
      </c>
      <c r="V129" s="15">
        <f>FinalAllocation[[#This Row],[2262 Carryover]]+U129</f>
        <v>7625.04</v>
      </c>
      <c r="W129" s="3" t="s">
        <v>384</v>
      </c>
      <c r="AB129"/>
    </row>
    <row r="130" spans="1:28" ht="15.75" x14ac:dyDescent="0.25">
      <c r="A130" s="5" t="s">
        <v>385</v>
      </c>
      <c r="B130" s="51" t="s">
        <v>126</v>
      </c>
      <c r="C130" s="59">
        <v>445008.76</v>
      </c>
      <c r="D130" s="57">
        <v>0</v>
      </c>
      <c r="E130" s="15">
        <v>0</v>
      </c>
      <c r="F130" s="22" t="str">
        <f t="shared" si="2"/>
        <v>Not Required</v>
      </c>
      <c r="G130" s="10">
        <f>FinalAllocation[[#This Row],[Required CCEIS Carryover (267)]]+FinalAllocation[[#This Row],[Required CCEIS Current FY (269)]]</f>
        <v>0</v>
      </c>
      <c r="H130" s="31">
        <v>4548.3900000000003</v>
      </c>
      <c r="I130" s="31">
        <v>1372.15</v>
      </c>
      <c r="J130" s="15">
        <f>FinalAllocation[[#This Row],[Required PSPS Carryover (266)]]+FinalAllocation[[#This Row],[Required PSPS Current FY (268)]]</f>
        <v>5920.54</v>
      </c>
      <c r="K130" s="31">
        <v>41251.300000000003</v>
      </c>
      <c r="L130" s="31">
        <v>207823.05</v>
      </c>
      <c r="M130" s="31">
        <f>FinalAllocation[[#This Row],[6702 Carryover]]+L130</f>
        <v>249074.35</v>
      </c>
      <c r="N130" s="31">
        <v>0</v>
      </c>
      <c r="O130" s="31">
        <v>17737.97</v>
      </c>
      <c r="P130" s="31">
        <f>FinalAllocation[[#This Row],[6710 Carryover]]+O130</f>
        <v>17737.97</v>
      </c>
      <c r="Q130" s="31">
        <v>0</v>
      </c>
      <c r="R130" s="32">
        <v>31570.73</v>
      </c>
      <c r="S130" s="34">
        <f>FinalAllocation[[#This Row],[2260 Carryover]]+R130</f>
        <v>31570.73</v>
      </c>
      <c r="T130" s="31">
        <v>0</v>
      </c>
      <c r="U130" s="31">
        <v>11213.27</v>
      </c>
      <c r="V130" s="15">
        <f>FinalAllocation[[#This Row],[2262 Carryover]]+U130</f>
        <v>11213.27</v>
      </c>
      <c r="W130" s="3" t="s">
        <v>385</v>
      </c>
      <c r="AB130"/>
    </row>
    <row r="131" spans="1:28" ht="15.75" x14ac:dyDescent="0.25">
      <c r="A131" s="5" t="s">
        <v>386</v>
      </c>
      <c r="B131" s="52" t="s">
        <v>127</v>
      </c>
      <c r="C131" s="59">
        <v>360634.03</v>
      </c>
      <c r="D131" s="57">
        <v>0</v>
      </c>
      <c r="E131" s="15">
        <v>0</v>
      </c>
      <c r="F131" s="22" t="str">
        <f t="shared" ref="F131:F194" si="3">IF(G131=0,"Not Required","Required")</f>
        <v>Not Required</v>
      </c>
      <c r="G131" s="10">
        <f>FinalAllocation[[#This Row],[Required CCEIS Carryover (267)]]+FinalAllocation[[#This Row],[Required CCEIS Current FY (269)]]</f>
        <v>0</v>
      </c>
      <c r="H131" s="31">
        <v>638.32000000000005</v>
      </c>
      <c r="I131" s="31">
        <v>2177.86</v>
      </c>
      <c r="J131" s="15">
        <f>FinalAllocation[[#This Row],[Required PSPS Carryover (266)]]+FinalAllocation[[#This Row],[Required PSPS Current FY (268)]]</f>
        <v>2816.18</v>
      </c>
      <c r="K131" s="31">
        <v>5364.68</v>
      </c>
      <c r="L131" s="31">
        <v>125094.37</v>
      </c>
      <c r="M131" s="31">
        <f>FinalAllocation[[#This Row],[6702 Carryover]]+L131</f>
        <v>130459.05</v>
      </c>
      <c r="N131" s="31">
        <v>0</v>
      </c>
      <c r="O131" s="31">
        <v>11186.7</v>
      </c>
      <c r="P131" s="31">
        <f>FinalAllocation[[#This Row],[6710 Carryover]]+O131</f>
        <v>11186.7</v>
      </c>
      <c r="Q131" s="31">
        <v>0</v>
      </c>
      <c r="R131" s="32">
        <v>27782.240000000002</v>
      </c>
      <c r="S131" s="34">
        <f>FinalAllocation[[#This Row],[2260 Carryover]]+R131</f>
        <v>27782.240000000002</v>
      </c>
      <c r="T131" s="31">
        <v>0.01</v>
      </c>
      <c r="U131" s="31">
        <v>9867.68</v>
      </c>
      <c r="V131" s="15">
        <f>FinalAllocation[[#This Row],[2262 Carryover]]+U131</f>
        <v>9867.69</v>
      </c>
      <c r="W131" s="3" t="s">
        <v>386</v>
      </c>
      <c r="AB131"/>
    </row>
    <row r="132" spans="1:28" ht="15.75" x14ac:dyDescent="0.25">
      <c r="A132" s="5" t="s">
        <v>387</v>
      </c>
      <c r="B132" s="52" t="s">
        <v>128</v>
      </c>
      <c r="C132" s="59">
        <v>513323.04</v>
      </c>
      <c r="D132" s="57">
        <v>0</v>
      </c>
      <c r="E132" s="15">
        <v>0</v>
      </c>
      <c r="F132" s="22" t="str">
        <f t="shared" si="3"/>
        <v>Not Required</v>
      </c>
      <c r="G132" s="10">
        <f>FinalAllocation[[#This Row],[Required CCEIS Carryover (267)]]+FinalAllocation[[#This Row],[Required CCEIS Current FY (269)]]</f>
        <v>0</v>
      </c>
      <c r="H132" s="31">
        <v>2740.68</v>
      </c>
      <c r="I132" s="31">
        <v>1598.6</v>
      </c>
      <c r="J132" s="15">
        <f>FinalAllocation[[#This Row],[Required PSPS Carryover (266)]]+FinalAllocation[[#This Row],[Required PSPS Current FY (268)]]</f>
        <v>4339.28</v>
      </c>
      <c r="K132" s="31">
        <v>12372.9</v>
      </c>
      <c r="L132" s="31">
        <v>310267.23</v>
      </c>
      <c r="M132" s="31">
        <f>FinalAllocation[[#This Row],[6702 Carryover]]+L132</f>
        <v>322640.13</v>
      </c>
      <c r="N132" s="31">
        <v>0</v>
      </c>
      <c r="O132" s="31">
        <v>24168.33</v>
      </c>
      <c r="P132" s="31">
        <f>FinalAllocation[[#This Row],[6710 Carryover]]+O132</f>
        <v>24168.33</v>
      </c>
      <c r="Q132" s="31">
        <v>0.01</v>
      </c>
      <c r="R132" s="32">
        <v>44199.02</v>
      </c>
      <c r="S132" s="34">
        <f>FinalAllocation[[#This Row],[2260 Carryover]]+R132</f>
        <v>44199.03</v>
      </c>
      <c r="T132" s="31">
        <v>0</v>
      </c>
      <c r="U132" s="31">
        <v>15698.58</v>
      </c>
      <c r="V132" s="15">
        <f>FinalAllocation[[#This Row],[2262 Carryover]]+U132</f>
        <v>15698.58</v>
      </c>
      <c r="W132" s="3" t="s">
        <v>387</v>
      </c>
      <c r="AB132"/>
    </row>
    <row r="133" spans="1:28" ht="15.75" x14ac:dyDescent="0.25">
      <c r="A133" s="5" t="s">
        <v>388</v>
      </c>
      <c r="B133" s="52" t="s">
        <v>129</v>
      </c>
      <c r="C133" s="59">
        <v>36793.67</v>
      </c>
      <c r="D133" s="57">
        <v>0</v>
      </c>
      <c r="E133" s="15">
        <v>0</v>
      </c>
      <c r="F133" s="22" t="str">
        <f t="shared" si="3"/>
        <v>Not Required</v>
      </c>
      <c r="G133" s="10">
        <f>FinalAllocation[[#This Row],[Required CCEIS Carryover (267)]]+FinalAllocation[[#This Row],[Required CCEIS Current FY (269)]]</f>
        <v>0</v>
      </c>
      <c r="H133" s="31">
        <v>0</v>
      </c>
      <c r="I133" s="31">
        <v>0</v>
      </c>
      <c r="J133" s="15">
        <f>FinalAllocation[[#This Row],[Required PSPS Carryover (266)]]+FinalAllocation[[#This Row],[Required PSPS Current FY (268)]]</f>
        <v>0</v>
      </c>
      <c r="K133" s="31">
        <v>3272.02</v>
      </c>
      <c r="L133" s="31">
        <v>20509.64</v>
      </c>
      <c r="M133" s="31">
        <f>FinalAllocation[[#This Row],[6702 Carryover]]+L133</f>
        <v>23781.66</v>
      </c>
      <c r="N133" s="31">
        <v>2534.64</v>
      </c>
      <c r="O133" s="31">
        <v>1335.36</v>
      </c>
      <c r="P133" s="31">
        <f>FinalAllocation[[#This Row],[6710 Carryover]]+O133</f>
        <v>3870</v>
      </c>
      <c r="Q133" s="31">
        <v>4841.47</v>
      </c>
      <c r="R133" s="32">
        <v>0</v>
      </c>
      <c r="S133" s="34">
        <f>FinalAllocation[[#This Row],[2260 Carryover]]+R133</f>
        <v>4841.47</v>
      </c>
      <c r="T133" s="31">
        <v>988.22</v>
      </c>
      <c r="U133" s="31">
        <v>0</v>
      </c>
      <c r="V133" s="15">
        <f>FinalAllocation[[#This Row],[2262 Carryover]]+U133</f>
        <v>988.22</v>
      </c>
      <c r="W133" s="3" t="s">
        <v>388</v>
      </c>
      <c r="AB133"/>
    </row>
    <row r="134" spans="1:28" ht="15.75" x14ac:dyDescent="0.25">
      <c r="A134" s="5" t="s">
        <v>389</v>
      </c>
      <c r="B134" s="52" t="s">
        <v>130</v>
      </c>
      <c r="C134" s="59">
        <v>404359.8</v>
      </c>
      <c r="D134" s="57">
        <v>0</v>
      </c>
      <c r="E134" s="15">
        <v>44697.22</v>
      </c>
      <c r="F134" s="22" t="str">
        <f t="shared" si="3"/>
        <v>Required</v>
      </c>
      <c r="G134" s="10">
        <f>FinalAllocation[[#This Row],[Required CCEIS Carryover (267)]]+FinalAllocation[[#This Row],[Required CCEIS Current FY (269)]]</f>
        <v>44697.22</v>
      </c>
      <c r="H134" s="31">
        <v>8208.89</v>
      </c>
      <c r="I134" s="31">
        <v>19521.61</v>
      </c>
      <c r="J134" s="15">
        <f>FinalAllocation[[#This Row],[Required PSPS Carryover (266)]]+FinalAllocation[[#This Row],[Required PSPS Current FY (268)]]</f>
        <v>27730.5</v>
      </c>
      <c r="K134" s="31">
        <v>236079.52</v>
      </c>
      <c r="L134" s="31">
        <v>284691.81</v>
      </c>
      <c r="M134" s="31">
        <f>FinalAllocation[[#This Row],[6702 Carryover]]+L134</f>
        <v>520771.33</v>
      </c>
      <c r="N134" s="31">
        <v>12293.06</v>
      </c>
      <c r="O134" s="31">
        <v>21211.73</v>
      </c>
      <c r="P134" s="31">
        <f>FinalAllocation[[#This Row],[6710 Carryover]]+O134</f>
        <v>33504.79</v>
      </c>
      <c r="Q134" s="31">
        <v>19659.63</v>
      </c>
      <c r="R134" s="32">
        <v>77032.59</v>
      </c>
      <c r="S134" s="34">
        <f>FinalAllocation[[#This Row],[2260 Carryover]]+R134</f>
        <v>96692.22</v>
      </c>
      <c r="T134" s="31">
        <v>0</v>
      </c>
      <c r="U134" s="31">
        <v>27360.39</v>
      </c>
      <c r="V134" s="15">
        <f>FinalAllocation[[#This Row],[2262 Carryover]]+U134</f>
        <v>27360.39</v>
      </c>
      <c r="W134" s="3" t="s">
        <v>389</v>
      </c>
      <c r="AB134"/>
    </row>
    <row r="135" spans="1:28" ht="15.75" x14ac:dyDescent="0.25">
      <c r="A135" s="5" t="s">
        <v>390</v>
      </c>
      <c r="B135" s="51" t="s">
        <v>131</v>
      </c>
      <c r="C135" s="59">
        <v>895911.63</v>
      </c>
      <c r="D135" s="57">
        <v>0</v>
      </c>
      <c r="E135" s="15">
        <v>0</v>
      </c>
      <c r="F135" s="22" t="str">
        <f t="shared" si="3"/>
        <v>Not Required</v>
      </c>
      <c r="G135" s="10">
        <f>FinalAllocation[[#This Row],[Required CCEIS Carryover (267)]]+FinalAllocation[[#This Row],[Required CCEIS Current FY (269)]]</f>
        <v>0</v>
      </c>
      <c r="H135" s="31">
        <v>2078.87</v>
      </c>
      <c r="I135" s="31">
        <v>2328.09</v>
      </c>
      <c r="J135" s="15">
        <f>FinalAllocation[[#This Row],[Required PSPS Carryover (266)]]+FinalAllocation[[#This Row],[Required PSPS Current FY (268)]]</f>
        <v>4406.96</v>
      </c>
      <c r="K135" s="31">
        <v>60812.78</v>
      </c>
      <c r="L135" s="31">
        <v>425961.36</v>
      </c>
      <c r="M135" s="31">
        <f>FinalAllocation[[#This Row],[6702 Carryover]]+L135</f>
        <v>486774.14</v>
      </c>
      <c r="N135" s="31">
        <v>0</v>
      </c>
      <c r="O135" s="31">
        <v>48310.5</v>
      </c>
      <c r="P135" s="31">
        <f>FinalAllocation[[#This Row],[6710 Carryover]]+O135</f>
        <v>48310.5</v>
      </c>
      <c r="Q135" s="31">
        <v>59952.82</v>
      </c>
      <c r="R135" s="32">
        <v>79558.25</v>
      </c>
      <c r="S135" s="34">
        <f>FinalAllocation[[#This Row],[2260 Carryover]]+R135</f>
        <v>139511.07</v>
      </c>
      <c r="T135" s="31">
        <v>0</v>
      </c>
      <c r="U135" s="31">
        <v>28257.45</v>
      </c>
      <c r="V135" s="15">
        <f>FinalAllocation[[#This Row],[2262 Carryover]]+U135</f>
        <v>28257.45</v>
      </c>
      <c r="W135" s="3" t="s">
        <v>390</v>
      </c>
      <c r="AB135"/>
    </row>
    <row r="136" spans="1:28" ht="15.75" x14ac:dyDescent="0.25">
      <c r="A136" s="5" t="s">
        <v>391</v>
      </c>
      <c r="B136" s="52" t="s">
        <v>132</v>
      </c>
      <c r="C136" s="59">
        <v>1027009.29</v>
      </c>
      <c r="D136" s="57">
        <v>0</v>
      </c>
      <c r="E136" s="15">
        <v>0</v>
      </c>
      <c r="F136" s="22" t="str">
        <f t="shared" si="3"/>
        <v>Not Required</v>
      </c>
      <c r="G136" s="10">
        <f>FinalAllocation[[#This Row],[Required CCEIS Carryover (267)]]+FinalAllocation[[#This Row],[Required CCEIS Current FY (269)]]</f>
        <v>0</v>
      </c>
      <c r="H136" s="31">
        <v>6020.29</v>
      </c>
      <c r="I136" s="31">
        <v>1623.97</v>
      </c>
      <c r="J136" s="15">
        <f>FinalAllocation[[#This Row],[Required PSPS Carryover (266)]]+FinalAllocation[[#This Row],[Required PSPS Current FY (268)]]</f>
        <v>7644.26</v>
      </c>
      <c r="K136" s="31">
        <v>63490.73</v>
      </c>
      <c r="L136" s="31">
        <v>340777.46</v>
      </c>
      <c r="M136" s="31">
        <f>FinalAllocation[[#This Row],[6702 Carryover]]+L136</f>
        <v>404268.19</v>
      </c>
      <c r="N136" s="31">
        <v>0</v>
      </c>
      <c r="O136" s="31">
        <v>21889.17</v>
      </c>
      <c r="P136" s="31">
        <f>FinalAllocation[[#This Row],[6710 Carryover]]+O136</f>
        <v>21889.17</v>
      </c>
      <c r="Q136" s="31">
        <v>0</v>
      </c>
      <c r="R136" s="32">
        <v>53038.83</v>
      </c>
      <c r="S136" s="34">
        <f>FinalAllocation[[#This Row],[2260 Carryover]]+R136</f>
        <v>53038.83</v>
      </c>
      <c r="T136" s="31">
        <v>0</v>
      </c>
      <c r="U136" s="31">
        <v>18838.3</v>
      </c>
      <c r="V136" s="15">
        <f>FinalAllocation[[#This Row],[2262 Carryover]]+U136</f>
        <v>18838.3</v>
      </c>
      <c r="W136" s="3" t="s">
        <v>391</v>
      </c>
      <c r="AB136"/>
    </row>
    <row r="137" spans="1:28" ht="15.75" x14ac:dyDescent="0.25">
      <c r="A137" s="5" t="s">
        <v>392</v>
      </c>
      <c r="B137" s="52" t="s">
        <v>133</v>
      </c>
      <c r="C137" s="59">
        <v>334291.23</v>
      </c>
      <c r="D137" s="57">
        <v>0</v>
      </c>
      <c r="E137" s="15">
        <v>0</v>
      </c>
      <c r="F137" s="22" t="str">
        <f t="shared" si="3"/>
        <v>Not Required</v>
      </c>
      <c r="G137" s="10">
        <f>FinalAllocation[[#This Row],[Required CCEIS Carryover (267)]]+FinalAllocation[[#This Row],[Required CCEIS Current FY (269)]]</f>
        <v>0</v>
      </c>
      <c r="H137" s="31">
        <v>1655.11</v>
      </c>
      <c r="I137" s="31">
        <v>3550.32</v>
      </c>
      <c r="J137" s="15">
        <f>FinalAllocation[[#This Row],[Required PSPS Carryover (266)]]+FinalAllocation[[#This Row],[Required PSPS Current FY (268)]]</f>
        <v>5205.43</v>
      </c>
      <c r="K137" s="31">
        <v>32061.200000000001</v>
      </c>
      <c r="L137" s="31">
        <v>130024.22</v>
      </c>
      <c r="M137" s="31">
        <f>FinalAllocation[[#This Row],[6702 Carryover]]+L137</f>
        <v>162085.42000000001</v>
      </c>
      <c r="N137" s="31">
        <v>0</v>
      </c>
      <c r="O137" s="31">
        <v>15916.99</v>
      </c>
      <c r="P137" s="31">
        <f>FinalAllocation[[#This Row],[6710 Carryover]]+O137</f>
        <v>15916.99</v>
      </c>
      <c r="Q137" s="31">
        <v>0</v>
      </c>
      <c r="R137" s="32">
        <v>8839.7999999999993</v>
      </c>
      <c r="S137" s="34">
        <f>FinalAllocation[[#This Row],[2260 Carryover]]+R137</f>
        <v>8839.7999999999993</v>
      </c>
      <c r="T137" s="31">
        <v>0</v>
      </c>
      <c r="U137" s="31">
        <v>3139.71</v>
      </c>
      <c r="V137" s="15">
        <f>FinalAllocation[[#This Row],[2262 Carryover]]+U137</f>
        <v>3139.71</v>
      </c>
      <c r="W137" s="3" t="s">
        <v>392</v>
      </c>
      <c r="AB137"/>
    </row>
    <row r="138" spans="1:28" ht="15.75" x14ac:dyDescent="0.25">
      <c r="A138" s="5" t="s">
        <v>393</v>
      </c>
      <c r="B138" s="52" t="s">
        <v>134</v>
      </c>
      <c r="C138" s="59">
        <v>864960.62</v>
      </c>
      <c r="D138" s="57">
        <v>0</v>
      </c>
      <c r="E138" s="15">
        <v>0</v>
      </c>
      <c r="F138" s="22" t="str">
        <f t="shared" si="3"/>
        <v>Not Required</v>
      </c>
      <c r="G138" s="10">
        <f>FinalAllocation[[#This Row],[Required CCEIS Carryover (267)]]+FinalAllocation[[#This Row],[Required CCEIS Current FY (269)]]</f>
        <v>0</v>
      </c>
      <c r="H138" s="31">
        <v>0</v>
      </c>
      <c r="I138" s="31">
        <v>0</v>
      </c>
      <c r="J138" s="15">
        <f>FinalAllocation[[#This Row],[Required PSPS Carryover (266)]]+FinalAllocation[[#This Row],[Required PSPS Current FY (268)]]</f>
        <v>0</v>
      </c>
      <c r="K138" s="31">
        <v>20006.990000000002</v>
      </c>
      <c r="L138" s="31">
        <v>383687.58</v>
      </c>
      <c r="M138" s="31">
        <f>FinalAllocation[[#This Row],[6702 Carryover]]+L138</f>
        <v>403694.57</v>
      </c>
      <c r="N138" s="31">
        <v>0</v>
      </c>
      <c r="O138" s="31">
        <v>16747.07</v>
      </c>
      <c r="P138" s="31">
        <f>FinalAllocation[[#This Row],[6710 Carryover]]+O138</f>
        <v>16747.07</v>
      </c>
      <c r="Q138" s="31">
        <v>0</v>
      </c>
      <c r="R138" s="32">
        <v>55564.49</v>
      </c>
      <c r="S138" s="34">
        <f>FinalAllocation[[#This Row],[2260 Carryover]]+R138</f>
        <v>55564.49</v>
      </c>
      <c r="T138" s="31">
        <v>10758.35</v>
      </c>
      <c r="U138" s="31">
        <v>19735.36</v>
      </c>
      <c r="V138" s="15">
        <f>FinalAllocation[[#This Row],[2262 Carryover]]+U138</f>
        <v>30493.71</v>
      </c>
      <c r="W138" s="3" t="s">
        <v>393</v>
      </c>
      <c r="AB138"/>
    </row>
    <row r="139" spans="1:28" ht="15.75" x14ac:dyDescent="0.25">
      <c r="A139" s="5" t="s">
        <v>394</v>
      </c>
      <c r="B139" s="51" t="s">
        <v>135</v>
      </c>
      <c r="C139" s="59">
        <v>346627.75</v>
      </c>
      <c r="D139" s="57">
        <v>0</v>
      </c>
      <c r="E139" s="15">
        <v>0</v>
      </c>
      <c r="F139" s="22" t="str">
        <f t="shared" si="3"/>
        <v>Not Required</v>
      </c>
      <c r="G139" s="10">
        <f>FinalAllocation[[#This Row],[Required CCEIS Carryover (267)]]+FinalAllocation[[#This Row],[Required CCEIS Current FY (269)]]</f>
        <v>0</v>
      </c>
      <c r="H139" s="31">
        <v>0</v>
      </c>
      <c r="I139" s="31">
        <v>0</v>
      </c>
      <c r="J139" s="15">
        <f>FinalAllocation[[#This Row],[Required PSPS Carryover (266)]]+FinalAllocation[[#This Row],[Required PSPS Current FY (268)]]</f>
        <v>0</v>
      </c>
      <c r="K139" s="31">
        <v>0</v>
      </c>
      <c r="L139" s="31">
        <v>138750.89000000001</v>
      </c>
      <c r="M139" s="31">
        <f>FinalAllocation[[#This Row],[6702 Carryover]]+L139</f>
        <v>138750.89000000001</v>
      </c>
      <c r="N139" s="31">
        <v>0</v>
      </c>
      <c r="O139" s="31">
        <v>5362.4</v>
      </c>
      <c r="P139" s="31">
        <f>FinalAllocation[[#This Row],[6710 Carryover]]+O139</f>
        <v>5362.4</v>
      </c>
      <c r="Q139" s="31">
        <v>21309.09</v>
      </c>
      <c r="R139" s="32">
        <v>30307.9</v>
      </c>
      <c r="S139" s="34">
        <f>FinalAllocation[[#This Row],[2260 Carryover]]+R139</f>
        <v>51616.99</v>
      </c>
      <c r="T139" s="31">
        <v>0</v>
      </c>
      <c r="U139" s="31">
        <v>10764.74</v>
      </c>
      <c r="V139" s="15">
        <f>FinalAllocation[[#This Row],[2262 Carryover]]+U139</f>
        <v>10764.74</v>
      </c>
      <c r="W139" s="3" t="s">
        <v>394</v>
      </c>
      <c r="AB139"/>
    </row>
    <row r="140" spans="1:28" ht="15.75" x14ac:dyDescent="0.25">
      <c r="A140" s="5" t="s">
        <v>395</v>
      </c>
      <c r="B140" s="51" t="s">
        <v>136</v>
      </c>
      <c r="C140" s="59">
        <v>697187.05</v>
      </c>
      <c r="D140" s="57">
        <v>0</v>
      </c>
      <c r="E140" s="15">
        <v>0</v>
      </c>
      <c r="F140" s="22" t="str">
        <f t="shared" si="3"/>
        <v>Not Required</v>
      </c>
      <c r="G140" s="10">
        <f>FinalAllocation[[#This Row],[Required CCEIS Carryover (267)]]+FinalAllocation[[#This Row],[Required CCEIS Current FY (269)]]</f>
        <v>0</v>
      </c>
      <c r="H140" s="31">
        <v>0</v>
      </c>
      <c r="I140" s="31">
        <v>0</v>
      </c>
      <c r="J140" s="15">
        <f>FinalAllocation[[#This Row],[Required PSPS Carryover (266)]]+FinalAllocation[[#This Row],[Required PSPS Current FY (268)]]</f>
        <v>0</v>
      </c>
      <c r="K140" s="31">
        <v>0</v>
      </c>
      <c r="L140" s="31">
        <v>268960.83</v>
      </c>
      <c r="M140" s="31">
        <f>FinalAllocation[[#This Row],[6702 Carryover]]+L140</f>
        <v>268960.83</v>
      </c>
      <c r="N140" s="31">
        <v>0</v>
      </c>
      <c r="O140" s="31">
        <v>15341.54</v>
      </c>
      <c r="P140" s="31">
        <f>FinalAllocation[[#This Row],[6710 Carryover]]+O140</f>
        <v>15341.54</v>
      </c>
      <c r="Q140" s="31">
        <v>17470.54</v>
      </c>
      <c r="R140" s="32">
        <v>34096.39</v>
      </c>
      <c r="S140" s="34">
        <f>FinalAllocation[[#This Row],[2260 Carryover]]+R140</f>
        <v>51566.93</v>
      </c>
      <c r="T140" s="31">
        <v>0</v>
      </c>
      <c r="U140" s="31">
        <v>12110.33</v>
      </c>
      <c r="V140" s="15">
        <f>FinalAllocation[[#This Row],[2262 Carryover]]+U140</f>
        <v>12110.33</v>
      </c>
      <c r="W140" s="3" t="s">
        <v>395</v>
      </c>
      <c r="AB140"/>
    </row>
    <row r="141" spans="1:28" ht="15.75" x14ac:dyDescent="0.25">
      <c r="A141" s="5" t="s">
        <v>396</v>
      </c>
      <c r="B141" s="52" t="s">
        <v>137</v>
      </c>
      <c r="C141" s="59">
        <v>218215.99</v>
      </c>
      <c r="D141" s="57">
        <v>0</v>
      </c>
      <c r="E141" s="15">
        <v>0</v>
      </c>
      <c r="F141" s="22" t="str">
        <f t="shared" si="3"/>
        <v>Not Required</v>
      </c>
      <c r="G141" s="10">
        <f>FinalAllocation[[#This Row],[Required CCEIS Carryover (267)]]+FinalAllocation[[#This Row],[Required CCEIS Current FY (269)]]</f>
        <v>0</v>
      </c>
      <c r="H141" s="31">
        <v>0</v>
      </c>
      <c r="I141" s="31">
        <v>0</v>
      </c>
      <c r="J141" s="15">
        <f>FinalAllocation[[#This Row],[Required PSPS Carryover (266)]]+FinalAllocation[[#This Row],[Required PSPS Current FY (268)]]</f>
        <v>0</v>
      </c>
      <c r="K141" s="31">
        <v>85.22</v>
      </c>
      <c r="L141" s="31">
        <v>107034.47</v>
      </c>
      <c r="M141" s="31">
        <f>FinalAllocation[[#This Row],[6702 Carryover]]+L141</f>
        <v>107119.69</v>
      </c>
      <c r="N141" s="31">
        <v>0</v>
      </c>
      <c r="O141" s="31">
        <v>3512.8</v>
      </c>
      <c r="P141" s="31">
        <f>FinalAllocation[[#This Row],[6710 Carryover]]+O141</f>
        <v>3512.8</v>
      </c>
      <c r="Q141" s="31">
        <v>0</v>
      </c>
      <c r="R141" s="32">
        <v>16416.78</v>
      </c>
      <c r="S141" s="34">
        <f>FinalAllocation[[#This Row],[2260 Carryover]]+R141</f>
        <v>16416.78</v>
      </c>
      <c r="T141" s="31">
        <v>0</v>
      </c>
      <c r="U141" s="31">
        <v>5830.9</v>
      </c>
      <c r="V141" s="15">
        <f>FinalAllocation[[#This Row],[2262 Carryover]]+U141</f>
        <v>5830.9</v>
      </c>
      <c r="W141" s="3" t="s">
        <v>396</v>
      </c>
      <c r="AB141"/>
    </row>
    <row r="142" spans="1:28" ht="15.75" x14ac:dyDescent="0.25">
      <c r="A142" s="5" t="s">
        <v>397</v>
      </c>
      <c r="B142" s="51" t="s">
        <v>138</v>
      </c>
      <c r="C142" s="59">
        <v>973546.52</v>
      </c>
      <c r="D142" s="57">
        <v>0</v>
      </c>
      <c r="E142" s="15">
        <v>0</v>
      </c>
      <c r="F142" s="22" t="str">
        <f t="shared" si="3"/>
        <v>Not Required</v>
      </c>
      <c r="G142" s="10">
        <f>FinalAllocation[[#This Row],[Required CCEIS Carryover (267)]]+FinalAllocation[[#This Row],[Required CCEIS Current FY (269)]]</f>
        <v>0</v>
      </c>
      <c r="H142" s="31">
        <v>0</v>
      </c>
      <c r="I142" s="31">
        <v>0</v>
      </c>
      <c r="J142" s="15">
        <f>FinalAllocation[[#This Row],[Required PSPS Carryover (266)]]+FinalAllocation[[#This Row],[Required PSPS Current FY (268)]]</f>
        <v>0</v>
      </c>
      <c r="K142" s="31">
        <v>27615.03</v>
      </c>
      <c r="L142" s="31">
        <v>434156.16</v>
      </c>
      <c r="M142" s="31">
        <f>FinalAllocation[[#This Row],[6702 Carryover]]+L142</f>
        <v>461771.19</v>
      </c>
      <c r="N142" s="31">
        <v>0.01</v>
      </c>
      <c r="O142" s="31">
        <v>25666.09</v>
      </c>
      <c r="P142" s="31">
        <f>FinalAllocation[[#This Row],[6710 Carryover]]+O142</f>
        <v>25666.1</v>
      </c>
      <c r="Q142" s="31">
        <v>0</v>
      </c>
      <c r="R142" s="32">
        <v>51776</v>
      </c>
      <c r="S142" s="34">
        <f>FinalAllocation[[#This Row],[2260 Carryover]]+R142</f>
        <v>51776</v>
      </c>
      <c r="T142" s="31">
        <v>0</v>
      </c>
      <c r="U142" s="31">
        <v>18389.77</v>
      </c>
      <c r="V142" s="15">
        <f>FinalAllocation[[#This Row],[2262 Carryover]]+U142</f>
        <v>18389.77</v>
      </c>
      <c r="W142" s="3" t="s">
        <v>397</v>
      </c>
      <c r="AB142"/>
    </row>
    <row r="143" spans="1:28" ht="15.75" x14ac:dyDescent="0.25">
      <c r="A143" s="5" t="s">
        <v>398</v>
      </c>
      <c r="B143" s="52" t="s">
        <v>139</v>
      </c>
      <c r="C143" s="59">
        <v>516339.56</v>
      </c>
      <c r="D143" s="57">
        <v>0</v>
      </c>
      <c r="E143" s="15">
        <v>0</v>
      </c>
      <c r="F143" s="22" t="str">
        <f t="shared" si="3"/>
        <v>Not Required</v>
      </c>
      <c r="G143" s="10">
        <f>FinalAllocation[[#This Row],[Required CCEIS Carryover (267)]]+FinalAllocation[[#This Row],[Required CCEIS Current FY (269)]]</f>
        <v>0</v>
      </c>
      <c r="H143" s="31">
        <v>0</v>
      </c>
      <c r="I143" s="31">
        <v>0</v>
      </c>
      <c r="J143" s="15">
        <f>FinalAllocation[[#This Row],[Required PSPS Carryover (266)]]+FinalAllocation[[#This Row],[Required PSPS Current FY (268)]]</f>
        <v>0</v>
      </c>
      <c r="K143" s="31">
        <v>136984.19</v>
      </c>
      <c r="L143" s="31">
        <v>206415.45</v>
      </c>
      <c r="M143" s="31">
        <f>FinalAllocation[[#This Row],[6702 Carryover]]+L143</f>
        <v>343399.64</v>
      </c>
      <c r="N143" s="31">
        <v>0</v>
      </c>
      <c r="O143" s="31">
        <v>13148.09</v>
      </c>
      <c r="P143" s="31">
        <f>FinalAllocation[[#This Row],[6710 Carryover]]+O143</f>
        <v>13148.09</v>
      </c>
      <c r="Q143" s="31">
        <v>0</v>
      </c>
      <c r="R143" s="32">
        <v>18942.439999999999</v>
      </c>
      <c r="S143" s="34">
        <f>FinalAllocation[[#This Row],[2260 Carryover]]+R143</f>
        <v>18942.439999999999</v>
      </c>
      <c r="T143" s="31">
        <v>0</v>
      </c>
      <c r="U143" s="31">
        <v>6727.96</v>
      </c>
      <c r="V143" s="15">
        <f>FinalAllocation[[#This Row],[2262 Carryover]]+U143</f>
        <v>6727.96</v>
      </c>
      <c r="W143" s="3" t="s">
        <v>398</v>
      </c>
      <c r="AB143"/>
    </row>
    <row r="144" spans="1:28" ht="15.75" x14ac:dyDescent="0.25">
      <c r="A144" s="5" t="s">
        <v>399</v>
      </c>
      <c r="B144" s="52" t="s">
        <v>140</v>
      </c>
      <c r="C144" s="59">
        <v>483147.2</v>
      </c>
      <c r="D144" s="57">
        <v>0</v>
      </c>
      <c r="E144" s="15">
        <v>0</v>
      </c>
      <c r="F144" s="22" t="str">
        <f t="shared" si="3"/>
        <v>Not Required</v>
      </c>
      <c r="G144" s="10">
        <f>FinalAllocation[[#This Row],[Required CCEIS Carryover (267)]]+FinalAllocation[[#This Row],[Required CCEIS Current FY (269)]]</f>
        <v>0</v>
      </c>
      <c r="H144" s="31">
        <v>3697.94</v>
      </c>
      <c r="I144" s="31">
        <v>2414.0500000000002</v>
      </c>
      <c r="J144" s="15">
        <f>FinalAllocation[[#This Row],[Required PSPS Carryover (266)]]+FinalAllocation[[#This Row],[Required PSPS Current FY (268)]]</f>
        <v>6111.99</v>
      </c>
      <c r="K144" s="31">
        <v>14693.05</v>
      </c>
      <c r="L144" s="31">
        <v>167117.26999999999</v>
      </c>
      <c r="M144" s="31">
        <f>FinalAllocation[[#This Row],[6702 Carryover]]+L144</f>
        <v>181810.32</v>
      </c>
      <c r="N144" s="31">
        <v>0</v>
      </c>
      <c r="O144" s="31">
        <v>8289.32</v>
      </c>
      <c r="P144" s="31">
        <f>FinalAllocation[[#This Row],[6710 Carryover]]+O144</f>
        <v>8289.32</v>
      </c>
      <c r="Q144" s="31">
        <v>0</v>
      </c>
      <c r="R144" s="32">
        <v>25256.58</v>
      </c>
      <c r="S144" s="34">
        <f>FinalAllocation[[#This Row],[2260 Carryover]]+R144</f>
        <v>25256.58</v>
      </c>
      <c r="T144" s="31">
        <v>0</v>
      </c>
      <c r="U144" s="31">
        <v>8970.6200000000008</v>
      </c>
      <c r="V144" s="15">
        <f>FinalAllocation[[#This Row],[2262 Carryover]]+U144</f>
        <v>8970.6200000000008</v>
      </c>
      <c r="W144" s="3" t="s">
        <v>399</v>
      </c>
      <c r="AB144"/>
    </row>
    <row r="145" spans="1:28" ht="15.75" x14ac:dyDescent="0.25">
      <c r="A145" s="5" t="s">
        <v>400</v>
      </c>
      <c r="B145" s="51" t="s">
        <v>141</v>
      </c>
      <c r="C145" s="59">
        <v>12850980.48</v>
      </c>
      <c r="D145" s="57">
        <v>0</v>
      </c>
      <c r="E145" s="15">
        <v>0</v>
      </c>
      <c r="F145" s="22" t="str">
        <f t="shared" si="3"/>
        <v>Not Required</v>
      </c>
      <c r="G145" s="10">
        <f>FinalAllocation[[#This Row],[Required CCEIS Carryover (267)]]+FinalAllocation[[#This Row],[Required CCEIS Current FY (269)]]</f>
        <v>0</v>
      </c>
      <c r="H145" s="31">
        <v>27908.560000000001</v>
      </c>
      <c r="I145" s="31">
        <v>79022.320000000007</v>
      </c>
      <c r="J145" s="15">
        <f>FinalAllocation[[#This Row],[Required PSPS Carryover (266)]]+FinalAllocation[[#This Row],[Required PSPS Current FY (268)]]</f>
        <v>106930.88</v>
      </c>
      <c r="K145" s="31">
        <v>174518.15</v>
      </c>
      <c r="L145" s="31">
        <v>2315306.96</v>
      </c>
      <c r="M145" s="31">
        <f>FinalAllocation[[#This Row],[6702 Carryover]]+L145</f>
        <v>2489825.11</v>
      </c>
      <c r="N145" s="31">
        <v>0</v>
      </c>
      <c r="O145" s="31">
        <v>94567.17</v>
      </c>
      <c r="P145" s="31">
        <f>FinalAllocation[[#This Row],[6710 Carryover]]+O145</f>
        <v>94567.17</v>
      </c>
      <c r="Q145" s="31">
        <v>0</v>
      </c>
      <c r="R145" s="32">
        <v>378848.81</v>
      </c>
      <c r="S145" s="34">
        <f>FinalAllocation[[#This Row],[2260 Carryover]]+R145</f>
        <v>378848.81</v>
      </c>
      <c r="T145" s="31">
        <v>0</v>
      </c>
      <c r="U145" s="31">
        <v>134559.31</v>
      </c>
      <c r="V145" s="15">
        <f>FinalAllocation[[#This Row],[2262 Carryover]]+U145</f>
        <v>134559.31</v>
      </c>
      <c r="W145" s="3" t="s">
        <v>400</v>
      </c>
      <c r="AB145"/>
    </row>
    <row r="146" spans="1:28" ht="15.75" x14ac:dyDescent="0.25">
      <c r="A146" s="5" t="s">
        <v>401</v>
      </c>
      <c r="B146" s="52" t="s">
        <v>142</v>
      </c>
      <c r="C146" s="59">
        <v>1805492.34</v>
      </c>
      <c r="D146" s="57">
        <v>0</v>
      </c>
      <c r="E146" s="15">
        <v>0</v>
      </c>
      <c r="F146" s="22" t="str">
        <f t="shared" si="3"/>
        <v>Not Required</v>
      </c>
      <c r="G146" s="10">
        <f>FinalAllocation[[#This Row],[Required CCEIS Carryover (267)]]+FinalAllocation[[#This Row],[Required CCEIS Current FY (269)]]</f>
        <v>0</v>
      </c>
      <c r="H146" s="31">
        <v>6033.48</v>
      </c>
      <c r="I146" s="31">
        <v>7357.31</v>
      </c>
      <c r="J146" s="15">
        <f>FinalAllocation[[#This Row],[Required PSPS Carryover (266)]]+FinalAllocation[[#This Row],[Required PSPS Current FY (268)]]</f>
        <v>13390.79</v>
      </c>
      <c r="K146" s="31">
        <v>122209.77</v>
      </c>
      <c r="L146" s="31">
        <v>561887.5</v>
      </c>
      <c r="M146" s="31">
        <f>FinalAllocation[[#This Row],[6702 Carryover]]+L146</f>
        <v>684097.27</v>
      </c>
      <c r="N146" s="31">
        <v>0</v>
      </c>
      <c r="O146" s="31">
        <v>16364.27</v>
      </c>
      <c r="P146" s="31">
        <f>FinalAllocation[[#This Row],[6710 Carryover]]+O146</f>
        <v>16364.27</v>
      </c>
      <c r="Q146" s="31">
        <v>0</v>
      </c>
      <c r="R146" s="32">
        <v>70718.44</v>
      </c>
      <c r="S146" s="34">
        <f>FinalAllocation[[#This Row],[2260 Carryover]]+R146</f>
        <v>70718.44</v>
      </c>
      <c r="T146" s="31">
        <v>0</v>
      </c>
      <c r="U146" s="31">
        <v>25117.73</v>
      </c>
      <c r="V146" s="15">
        <f>FinalAllocation[[#This Row],[2262 Carryover]]+U146</f>
        <v>25117.73</v>
      </c>
      <c r="W146" s="3" t="s">
        <v>401</v>
      </c>
      <c r="AB146"/>
    </row>
    <row r="147" spans="1:28" ht="15.75" x14ac:dyDescent="0.25">
      <c r="A147" s="5" t="s">
        <v>402</v>
      </c>
      <c r="B147" s="52" t="s">
        <v>143</v>
      </c>
      <c r="C147" s="59">
        <v>713380.72</v>
      </c>
      <c r="D147" s="57">
        <v>0</v>
      </c>
      <c r="E147" s="15">
        <v>0</v>
      </c>
      <c r="F147" s="22" t="str">
        <f t="shared" si="3"/>
        <v>Not Required</v>
      </c>
      <c r="G147" s="10">
        <f>FinalAllocation[[#This Row],[Required CCEIS Carryover (267)]]+FinalAllocation[[#This Row],[Required CCEIS Current FY (269)]]</f>
        <v>0</v>
      </c>
      <c r="H147" s="31">
        <v>0</v>
      </c>
      <c r="I147" s="31">
        <v>0</v>
      </c>
      <c r="J147" s="15">
        <f>FinalAllocation[[#This Row],[Required PSPS Carryover (266)]]+FinalAllocation[[#This Row],[Required PSPS Current FY (268)]]</f>
        <v>0</v>
      </c>
      <c r="K147" s="31">
        <v>213.89</v>
      </c>
      <c r="L147" s="31">
        <v>212251.81</v>
      </c>
      <c r="M147" s="31">
        <f>FinalAllocation[[#This Row],[6702 Carryover]]+L147</f>
        <v>212465.7</v>
      </c>
      <c r="N147" s="31">
        <v>565.33000000000004</v>
      </c>
      <c r="O147" s="31">
        <v>21667.72</v>
      </c>
      <c r="P147" s="31">
        <f>FinalAllocation[[#This Row],[6710 Carryover]]+O147</f>
        <v>22233.05</v>
      </c>
      <c r="Q147" s="31">
        <v>40</v>
      </c>
      <c r="R147" s="32">
        <v>29045.07</v>
      </c>
      <c r="S147" s="34">
        <f>FinalAllocation[[#This Row],[2260 Carryover]]+R147</f>
        <v>29085.07</v>
      </c>
      <c r="T147" s="31">
        <v>0</v>
      </c>
      <c r="U147" s="31">
        <v>10316.209999999999</v>
      </c>
      <c r="V147" s="15">
        <f>FinalAllocation[[#This Row],[2262 Carryover]]+U147</f>
        <v>10316.209999999999</v>
      </c>
      <c r="W147" s="3" t="s">
        <v>402</v>
      </c>
      <c r="AB147"/>
    </row>
    <row r="148" spans="1:28" ht="15.75" x14ac:dyDescent="0.25">
      <c r="A148" s="5" t="s">
        <v>403</v>
      </c>
      <c r="B148" s="52" t="s">
        <v>144</v>
      </c>
      <c r="C148" s="59">
        <v>799014.40000000002</v>
      </c>
      <c r="D148" s="57">
        <v>0</v>
      </c>
      <c r="E148" s="15">
        <v>0</v>
      </c>
      <c r="F148" s="22" t="str">
        <f t="shared" si="3"/>
        <v>Not Required</v>
      </c>
      <c r="G148" s="10">
        <f>FinalAllocation[[#This Row],[Required CCEIS Carryover (267)]]+FinalAllocation[[#This Row],[Required CCEIS Current FY (269)]]</f>
        <v>0</v>
      </c>
      <c r="H148" s="31">
        <v>0</v>
      </c>
      <c r="I148" s="31">
        <v>0</v>
      </c>
      <c r="J148" s="15">
        <f>FinalAllocation[[#This Row],[Required PSPS Carryover (266)]]+FinalAllocation[[#This Row],[Required PSPS Current FY (268)]]</f>
        <v>0</v>
      </c>
      <c r="K148" s="31">
        <v>11679.12</v>
      </c>
      <c r="L148" s="31">
        <v>272160.93</v>
      </c>
      <c r="M148" s="31">
        <f>FinalAllocation[[#This Row],[6702 Carryover]]+L148</f>
        <v>283840.05</v>
      </c>
      <c r="N148" s="31">
        <v>0</v>
      </c>
      <c r="O148" s="31">
        <v>19264.62</v>
      </c>
      <c r="P148" s="31">
        <f>FinalAllocation[[#This Row],[6710 Carryover]]+O148</f>
        <v>19264.62</v>
      </c>
      <c r="Q148" s="31">
        <v>9478.52</v>
      </c>
      <c r="R148" s="32">
        <v>44199.02</v>
      </c>
      <c r="S148" s="34">
        <f>FinalAllocation[[#This Row],[2260 Carryover]]+R148</f>
        <v>53677.54</v>
      </c>
      <c r="T148" s="31">
        <v>0</v>
      </c>
      <c r="U148" s="31">
        <v>15698.58</v>
      </c>
      <c r="V148" s="15">
        <f>FinalAllocation[[#This Row],[2262 Carryover]]+U148</f>
        <v>15698.58</v>
      </c>
      <c r="W148" s="3" t="s">
        <v>403</v>
      </c>
      <c r="AB148"/>
    </row>
    <row r="149" spans="1:28" ht="15.75" x14ac:dyDescent="0.25">
      <c r="A149" s="5" t="s">
        <v>404</v>
      </c>
      <c r="B149" s="52" t="s">
        <v>145</v>
      </c>
      <c r="C149" s="59">
        <v>586343.19999999995</v>
      </c>
      <c r="D149" s="57">
        <v>0</v>
      </c>
      <c r="E149" s="15">
        <v>0</v>
      </c>
      <c r="F149" s="22" t="str">
        <f t="shared" si="3"/>
        <v>Not Required</v>
      </c>
      <c r="G149" s="10">
        <f>FinalAllocation[[#This Row],[Required CCEIS Carryover (267)]]+FinalAllocation[[#This Row],[Required CCEIS Current FY (269)]]</f>
        <v>0</v>
      </c>
      <c r="H149" s="31">
        <v>0</v>
      </c>
      <c r="I149" s="31">
        <v>2286.6999999999998</v>
      </c>
      <c r="J149" s="15">
        <f>FinalAllocation[[#This Row],[Required PSPS Carryover (266)]]+FinalAllocation[[#This Row],[Required PSPS Current FY (268)]]</f>
        <v>2286.6999999999998</v>
      </c>
      <c r="K149" s="31">
        <v>40640.42</v>
      </c>
      <c r="L149" s="31">
        <v>265172.95</v>
      </c>
      <c r="M149" s="31">
        <f>FinalAllocation[[#This Row],[6702 Carryover]]+L149</f>
        <v>305813.37</v>
      </c>
      <c r="N149" s="31">
        <v>39.31</v>
      </c>
      <c r="O149" s="31">
        <v>8358.56</v>
      </c>
      <c r="P149" s="31">
        <f>FinalAllocation[[#This Row],[6710 Carryover]]+O149</f>
        <v>8397.8700000000008</v>
      </c>
      <c r="Q149" s="31">
        <v>0</v>
      </c>
      <c r="R149" s="32">
        <v>22730.92</v>
      </c>
      <c r="S149" s="34">
        <f>FinalAllocation[[#This Row],[2260 Carryover]]+R149</f>
        <v>22730.92</v>
      </c>
      <c r="T149" s="31">
        <v>0</v>
      </c>
      <c r="U149" s="31">
        <v>8073.55</v>
      </c>
      <c r="V149" s="15">
        <f>FinalAllocation[[#This Row],[2262 Carryover]]+U149</f>
        <v>8073.55</v>
      </c>
      <c r="W149" s="3" t="s">
        <v>404</v>
      </c>
      <c r="AB149"/>
    </row>
    <row r="150" spans="1:28" ht="15.75" x14ac:dyDescent="0.25">
      <c r="A150" s="5" t="s">
        <v>405</v>
      </c>
      <c r="B150" s="52" t="s">
        <v>146</v>
      </c>
      <c r="C150" s="59">
        <v>488826.23</v>
      </c>
      <c r="D150" s="57">
        <v>0</v>
      </c>
      <c r="E150" s="15">
        <v>0</v>
      </c>
      <c r="F150" s="22" t="str">
        <f t="shared" si="3"/>
        <v>Not Required</v>
      </c>
      <c r="G150" s="10">
        <f>FinalAllocation[[#This Row],[Required CCEIS Carryover (267)]]+FinalAllocation[[#This Row],[Required CCEIS Current FY (269)]]</f>
        <v>0</v>
      </c>
      <c r="H150" s="31">
        <v>1654.08</v>
      </c>
      <c r="I150" s="31">
        <v>4426.74</v>
      </c>
      <c r="J150" s="15">
        <f>FinalAllocation[[#This Row],[Required PSPS Carryover (266)]]+FinalAllocation[[#This Row],[Required PSPS Current FY (268)]]</f>
        <v>6080.82</v>
      </c>
      <c r="K150" s="31">
        <v>13095.42</v>
      </c>
      <c r="L150" s="31">
        <v>269655.73</v>
      </c>
      <c r="M150" s="31">
        <f>FinalAllocation[[#This Row],[6702 Carryover]]+L150</f>
        <v>282751.15000000002</v>
      </c>
      <c r="N150" s="31">
        <v>0</v>
      </c>
      <c r="O150" s="31">
        <v>23432.71</v>
      </c>
      <c r="P150" s="31">
        <f>FinalAllocation[[#This Row],[6710 Carryover]]+O150</f>
        <v>23432.71</v>
      </c>
      <c r="Q150" s="31">
        <v>0</v>
      </c>
      <c r="R150" s="32">
        <v>42936.19</v>
      </c>
      <c r="S150" s="34">
        <f>FinalAllocation[[#This Row],[2260 Carryover]]+R150</f>
        <v>42936.19</v>
      </c>
      <c r="T150" s="31">
        <v>0</v>
      </c>
      <c r="U150" s="31">
        <v>15250.05</v>
      </c>
      <c r="V150" s="15">
        <f>FinalAllocation[[#This Row],[2262 Carryover]]+U150</f>
        <v>15250.05</v>
      </c>
      <c r="W150" s="3" t="s">
        <v>405</v>
      </c>
      <c r="AB150"/>
    </row>
    <row r="151" spans="1:28" ht="15.75" x14ac:dyDescent="0.25">
      <c r="A151" s="5" t="s">
        <v>406</v>
      </c>
      <c r="B151" s="51" t="s">
        <v>147</v>
      </c>
      <c r="C151" s="59">
        <v>2366391.06</v>
      </c>
      <c r="D151" s="57">
        <v>0</v>
      </c>
      <c r="E151" s="15">
        <v>0</v>
      </c>
      <c r="F151" s="22" t="str">
        <f t="shared" si="3"/>
        <v>Not Required</v>
      </c>
      <c r="G151" s="10">
        <f>FinalAllocation[[#This Row],[Required CCEIS Carryover (267)]]+FinalAllocation[[#This Row],[Required CCEIS Current FY (269)]]</f>
        <v>0</v>
      </c>
      <c r="H151" s="31">
        <v>16955.34</v>
      </c>
      <c r="I151" s="31">
        <v>32505.1</v>
      </c>
      <c r="J151" s="15">
        <f>FinalAllocation[[#This Row],[Required PSPS Carryover (266)]]+FinalAllocation[[#This Row],[Required PSPS Current FY (268)]]</f>
        <v>49460.44</v>
      </c>
      <c r="K151" s="31">
        <v>224617.96</v>
      </c>
      <c r="L151" s="31">
        <v>1185201.22</v>
      </c>
      <c r="M151" s="31">
        <f>FinalAllocation[[#This Row],[6702 Carryover]]+L151</f>
        <v>1409819.18</v>
      </c>
      <c r="N151" s="31">
        <v>41858.019999999997</v>
      </c>
      <c r="O151" s="31">
        <v>54597.84</v>
      </c>
      <c r="P151" s="31">
        <f>FinalAllocation[[#This Row],[6710 Carryover]]+O151</f>
        <v>96455.86</v>
      </c>
      <c r="Q151" s="31">
        <v>12114.14</v>
      </c>
      <c r="R151" s="32">
        <v>65667.12</v>
      </c>
      <c r="S151" s="34">
        <f>FinalAllocation[[#This Row],[2260 Carryover]]+R151</f>
        <v>77781.259999999995</v>
      </c>
      <c r="T151" s="31">
        <v>26874.29</v>
      </c>
      <c r="U151" s="31">
        <v>23323.61</v>
      </c>
      <c r="V151" s="15">
        <f>FinalAllocation[[#This Row],[2262 Carryover]]+U151</f>
        <v>50197.9</v>
      </c>
      <c r="W151" s="3" t="s">
        <v>406</v>
      </c>
      <c r="AB151"/>
    </row>
    <row r="152" spans="1:28" ht="15.75" x14ac:dyDescent="0.25">
      <c r="A152" s="5" t="s">
        <v>407</v>
      </c>
      <c r="B152" s="52" t="s">
        <v>148</v>
      </c>
      <c r="C152" s="59">
        <v>365181.4</v>
      </c>
      <c r="D152" s="57">
        <v>0</v>
      </c>
      <c r="E152" s="15">
        <v>0</v>
      </c>
      <c r="F152" s="22" t="str">
        <f t="shared" si="3"/>
        <v>Not Required</v>
      </c>
      <c r="G152" s="10">
        <f>FinalAllocation[[#This Row],[Required CCEIS Carryover (267)]]+FinalAllocation[[#This Row],[Required CCEIS Current FY (269)]]</f>
        <v>0</v>
      </c>
      <c r="H152" s="31">
        <v>0</v>
      </c>
      <c r="I152" s="31">
        <v>1340.7</v>
      </c>
      <c r="J152" s="15">
        <f>FinalAllocation[[#This Row],[Required PSPS Carryover (266)]]+FinalAllocation[[#This Row],[Required PSPS Current FY (268)]]</f>
        <v>1340.7</v>
      </c>
      <c r="K152" s="31">
        <v>13507.28</v>
      </c>
      <c r="L152" s="31">
        <v>99535.78</v>
      </c>
      <c r="M152" s="31">
        <f>FinalAllocation[[#This Row],[6702 Carryover]]+L152</f>
        <v>113043.06</v>
      </c>
      <c r="N152" s="31">
        <v>0</v>
      </c>
      <c r="O152" s="31">
        <v>2777.68</v>
      </c>
      <c r="P152" s="31">
        <f>FinalAllocation[[#This Row],[6710 Carryover]]+O152</f>
        <v>2777.68</v>
      </c>
      <c r="Q152" s="31">
        <v>0</v>
      </c>
      <c r="R152" s="32">
        <v>5051.3100000000004</v>
      </c>
      <c r="S152" s="34">
        <f>FinalAllocation[[#This Row],[2260 Carryover]]+R152</f>
        <v>5051.3100000000004</v>
      </c>
      <c r="T152" s="31">
        <v>0</v>
      </c>
      <c r="U152" s="31">
        <v>1794.12</v>
      </c>
      <c r="V152" s="15">
        <f>FinalAllocation[[#This Row],[2262 Carryover]]+U152</f>
        <v>1794.12</v>
      </c>
      <c r="W152" s="3" t="s">
        <v>407</v>
      </c>
      <c r="AB152"/>
    </row>
    <row r="153" spans="1:28" ht="15.75" x14ac:dyDescent="0.25">
      <c r="A153" s="5" t="s">
        <v>519</v>
      </c>
      <c r="B153" s="51" t="s">
        <v>149</v>
      </c>
      <c r="C153" s="59">
        <v>1153599.47</v>
      </c>
      <c r="D153" s="57">
        <v>0</v>
      </c>
      <c r="E153" s="15">
        <v>87479.87</v>
      </c>
      <c r="F153" s="22" t="str">
        <f t="shared" si="3"/>
        <v>Required</v>
      </c>
      <c r="G153" s="10">
        <f>FinalAllocation[[#This Row],[Required CCEIS Carryover (267)]]+FinalAllocation[[#This Row],[Required CCEIS Current FY (269)]]</f>
        <v>87479.87</v>
      </c>
      <c r="H153" s="31">
        <v>8096.61</v>
      </c>
      <c r="I153" s="31">
        <v>0</v>
      </c>
      <c r="J153" s="15">
        <f>FinalAllocation[[#This Row],[Required PSPS Carryover (266)]]+FinalAllocation[[#This Row],[Required PSPS Current FY (268)]]</f>
        <v>8096.61</v>
      </c>
      <c r="K153" s="31">
        <v>275003.15999999997</v>
      </c>
      <c r="L153" s="31">
        <v>585169.41</v>
      </c>
      <c r="M153" s="31">
        <f>FinalAllocation[[#This Row],[6702 Carryover]]+L153</f>
        <v>860172.57</v>
      </c>
      <c r="N153" s="31">
        <v>0</v>
      </c>
      <c r="O153" s="31">
        <v>13129.41</v>
      </c>
      <c r="P153" s="31">
        <f>FinalAllocation[[#This Row],[6710 Carryover]]+O153</f>
        <v>13129.41</v>
      </c>
      <c r="Q153" s="31">
        <v>0.6</v>
      </c>
      <c r="R153" s="32">
        <v>60615.81</v>
      </c>
      <c r="S153" s="34">
        <f>FinalAllocation[[#This Row],[2260 Carryover]]+R153</f>
        <v>60616.41</v>
      </c>
      <c r="T153" s="31">
        <v>0</v>
      </c>
      <c r="U153" s="31">
        <v>21529.49</v>
      </c>
      <c r="V153" s="15">
        <f>FinalAllocation[[#This Row],[2262 Carryover]]+U153</f>
        <v>21529.49</v>
      </c>
      <c r="W153" s="3" t="s">
        <v>408</v>
      </c>
      <c r="AB153"/>
    </row>
    <row r="154" spans="1:28" ht="15.75" x14ac:dyDescent="0.25">
      <c r="A154" s="5" t="s">
        <v>409</v>
      </c>
      <c r="B154" s="51" t="s">
        <v>150</v>
      </c>
      <c r="C154" s="59">
        <v>810353.82</v>
      </c>
      <c r="D154" s="57">
        <v>0</v>
      </c>
      <c r="E154" s="15">
        <v>0</v>
      </c>
      <c r="F154" s="22" t="str">
        <f t="shared" si="3"/>
        <v>Not Required</v>
      </c>
      <c r="G154" s="10">
        <f>FinalAllocation[[#This Row],[Required CCEIS Carryover (267)]]+FinalAllocation[[#This Row],[Required CCEIS Current FY (269)]]</f>
        <v>0</v>
      </c>
      <c r="H154" s="31">
        <v>2365.08</v>
      </c>
      <c r="I154" s="31">
        <v>0</v>
      </c>
      <c r="J154" s="15">
        <f>FinalAllocation[[#This Row],[Required PSPS Carryover (266)]]+FinalAllocation[[#This Row],[Required PSPS Current FY (268)]]</f>
        <v>2365.08</v>
      </c>
      <c r="K154" s="31">
        <v>370548.09</v>
      </c>
      <c r="L154" s="31">
        <v>357541.49</v>
      </c>
      <c r="M154" s="31">
        <f>FinalAllocation[[#This Row],[6702 Carryover]]+L154</f>
        <v>728089.58</v>
      </c>
      <c r="N154" s="31">
        <v>0</v>
      </c>
      <c r="O154" s="31">
        <v>27512.86</v>
      </c>
      <c r="P154" s="31">
        <f>FinalAllocation[[#This Row],[6710 Carryover]]+O154</f>
        <v>27512.86</v>
      </c>
      <c r="Q154" s="31">
        <v>0</v>
      </c>
      <c r="R154" s="32">
        <v>32833.56</v>
      </c>
      <c r="S154" s="34">
        <f>FinalAllocation[[#This Row],[2260 Carryover]]+R154</f>
        <v>32833.56</v>
      </c>
      <c r="T154" s="31">
        <v>0</v>
      </c>
      <c r="U154" s="31">
        <v>11661.8</v>
      </c>
      <c r="V154" s="15">
        <f>FinalAllocation[[#This Row],[2262 Carryover]]+U154</f>
        <v>11661.8</v>
      </c>
      <c r="W154" s="3" t="s">
        <v>409</v>
      </c>
      <c r="AB154"/>
    </row>
    <row r="155" spans="1:28" ht="15.75" x14ac:dyDescent="0.25">
      <c r="A155" s="5" t="s">
        <v>410</v>
      </c>
      <c r="B155" s="52" t="s">
        <v>151</v>
      </c>
      <c r="C155" s="59">
        <v>789314.46</v>
      </c>
      <c r="D155" s="57">
        <v>0</v>
      </c>
      <c r="E155" s="15">
        <v>0</v>
      </c>
      <c r="F155" s="22" t="str">
        <f t="shared" si="3"/>
        <v>Not Required</v>
      </c>
      <c r="G155" s="10">
        <f>FinalAllocation[[#This Row],[Required CCEIS Carryover (267)]]+FinalAllocation[[#This Row],[Required CCEIS Current FY (269)]]</f>
        <v>0</v>
      </c>
      <c r="H155" s="31">
        <v>8622.35</v>
      </c>
      <c r="I155" s="31">
        <v>3551.25</v>
      </c>
      <c r="J155" s="15">
        <f>FinalAllocation[[#This Row],[Required PSPS Carryover (266)]]+FinalAllocation[[#This Row],[Required PSPS Current FY (268)]]</f>
        <v>12173.6</v>
      </c>
      <c r="K155" s="31">
        <v>65434.59</v>
      </c>
      <c r="L155" s="31">
        <v>331233.91999999998</v>
      </c>
      <c r="M155" s="31">
        <f>FinalAllocation[[#This Row],[6702 Carryover]]+L155</f>
        <v>396668.51</v>
      </c>
      <c r="N155" s="31">
        <v>0</v>
      </c>
      <c r="O155" s="31">
        <v>39667.07</v>
      </c>
      <c r="P155" s="31">
        <f>FinalAllocation[[#This Row],[6710 Carryover]]+O155</f>
        <v>39667.07</v>
      </c>
      <c r="Q155" s="31">
        <v>0</v>
      </c>
      <c r="R155" s="32">
        <v>34096.39</v>
      </c>
      <c r="S155" s="34">
        <f>FinalAllocation[[#This Row],[2260 Carryover]]+R155</f>
        <v>34096.39</v>
      </c>
      <c r="T155" s="31">
        <v>0</v>
      </c>
      <c r="U155" s="31">
        <v>12110.33</v>
      </c>
      <c r="V155" s="15">
        <f>FinalAllocation[[#This Row],[2262 Carryover]]+U155</f>
        <v>12110.33</v>
      </c>
      <c r="W155" s="3" t="s">
        <v>410</v>
      </c>
      <c r="AB155"/>
    </row>
    <row r="156" spans="1:28" ht="15.75" x14ac:dyDescent="0.25">
      <c r="A156" s="5" t="s">
        <v>411</v>
      </c>
      <c r="B156" s="51" t="s">
        <v>152</v>
      </c>
      <c r="C156" s="59">
        <v>389934.46</v>
      </c>
      <c r="D156" s="57">
        <v>0</v>
      </c>
      <c r="E156" s="15">
        <v>0</v>
      </c>
      <c r="F156" s="22" t="str">
        <f t="shared" si="3"/>
        <v>Not Required</v>
      </c>
      <c r="G156" s="10">
        <f>FinalAllocation[[#This Row],[Required CCEIS Carryover (267)]]+FinalAllocation[[#This Row],[Required CCEIS Current FY (269)]]</f>
        <v>0</v>
      </c>
      <c r="H156" s="31">
        <v>57.94</v>
      </c>
      <c r="I156" s="31">
        <v>0</v>
      </c>
      <c r="J156" s="15">
        <f>FinalAllocation[[#This Row],[Required PSPS Carryover (266)]]+FinalAllocation[[#This Row],[Required PSPS Current FY (268)]]</f>
        <v>57.94</v>
      </c>
      <c r="K156" s="31">
        <v>4606.84</v>
      </c>
      <c r="L156" s="31">
        <v>280029.15999999997</v>
      </c>
      <c r="M156" s="31">
        <f>FinalAllocation[[#This Row],[6702 Carryover]]+L156</f>
        <v>284636</v>
      </c>
      <c r="N156" s="31">
        <v>0</v>
      </c>
      <c r="O156" s="31">
        <v>23184.76</v>
      </c>
      <c r="P156" s="31">
        <f>FinalAllocation[[#This Row],[6710 Carryover]]+O156</f>
        <v>23184.76</v>
      </c>
      <c r="Q156" s="31">
        <v>0</v>
      </c>
      <c r="R156" s="32">
        <v>27782.240000000002</v>
      </c>
      <c r="S156" s="34">
        <f>FinalAllocation[[#This Row],[2260 Carryover]]+R156</f>
        <v>27782.240000000002</v>
      </c>
      <c r="T156" s="31">
        <v>0</v>
      </c>
      <c r="U156" s="31">
        <v>9867.68</v>
      </c>
      <c r="V156" s="15">
        <f>FinalAllocation[[#This Row],[2262 Carryover]]+U156</f>
        <v>9867.68</v>
      </c>
      <c r="W156" s="3" t="s">
        <v>411</v>
      </c>
      <c r="AB156"/>
    </row>
    <row r="157" spans="1:28" ht="15.75" x14ac:dyDescent="0.25">
      <c r="A157" s="5" t="s">
        <v>412</v>
      </c>
      <c r="B157" s="52" t="s">
        <v>153</v>
      </c>
      <c r="C157" s="59">
        <v>791304.76</v>
      </c>
      <c r="D157" s="57">
        <v>0</v>
      </c>
      <c r="E157" s="15">
        <v>0</v>
      </c>
      <c r="F157" s="22" t="str">
        <f t="shared" si="3"/>
        <v>Not Required</v>
      </c>
      <c r="G157" s="10">
        <f>FinalAllocation[[#This Row],[Required CCEIS Carryover (267)]]+FinalAllocation[[#This Row],[Required CCEIS Current FY (269)]]</f>
        <v>0</v>
      </c>
      <c r="H157" s="31">
        <v>0</v>
      </c>
      <c r="I157" s="31">
        <v>15041.48</v>
      </c>
      <c r="J157" s="15">
        <f>FinalAllocation[[#This Row],[Required PSPS Carryover (266)]]+FinalAllocation[[#This Row],[Required PSPS Current FY (268)]]</f>
        <v>15041.48</v>
      </c>
      <c r="K157" s="31">
        <v>98926.84</v>
      </c>
      <c r="L157" s="31">
        <v>343114.39</v>
      </c>
      <c r="M157" s="31">
        <f>FinalAllocation[[#This Row],[6702 Carryover]]+L157</f>
        <v>442041.23</v>
      </c>
      <c r="N157" s="31">
        <v>41.81</v>
      </c>
      <c r="O157" s="31">
        <v>6960.08</v>
      </c>
      <c r="P157" s="31">
        <f>FinalAllocation[[#This Row],[6710 Carryover]]+O157</f>
        <v>7001.89</v>
      </c>
      <c r="Q157" s="31">
        <v>0</v>
      </c>
      <c r="R157" s="32">
        <v>75769.759999999995</v>
      </c>
      <c r="S157" s="34">
        <f>FinalAllocation[[#This Row],[2260 Carryover]]+R157</f>
        <v>75769.759999999995</v>
      </c>
      <c r="T157" s="31">
        <v>0</v>
      </c>
      <c r="U157" s="31">
        <v>26911.86</v>
      </c>
      <c r="V157" s="15">
        <f>FinalAllocation[[#This Row],[2262 Carryover]]+U157</f>
        <v>26911.86</v>
      </c>
      <c r="W157" s="3" t="s">
        <v>412</v>
      </c>
      <c r="AB157"/>
    </row>
    <row r="158" spans="1:28" ht="15.75" x14ac:dyDescent="0.25">
      <c r="A158" s="5" t="s">
        <v>413</v>
      </c>
      <c r="B158" s="52" t="s">
        <v>154</v>
      </c>
      <c r="C158" s="59">
        <v>279671.52</v>
      </c>
      <c r="D158" s="57">
        <v>0</v>
      </c>
      <c r="E158" s="15">
        <v>0</v>
      </c>
      <c r="F158" s="22" t="str">
        <f t="shared" si="3"/>
        <v>Not Required</v>
      </c>
      <c r="G158" s="10">
        <f>FinalAllocation[[#This Row],[Required CCEIS Carryover (267)]]+FinalAllocation[[#This Row],[Required CCEIS Current FY (269)]]</f>
        <v>0</v>
      </c>
      <c r="H158" s="31">
        <v>0</v>
      </c>
      <c r="I158" s="31">
        <v>38488.699999999997</v>
      </c>
      <c r="J158" s="15">
        <f>FinalAllocation[[#This Row],[Required PSPS Carryover (266)]]+FinalAllocation[[#This Row],[Required PSPS Current FY (268)]]</f>
        <v>38488.699999999997</v>
      </c>
      <c r="K158" s="31">
        <v>0</v>
      </c>
      <c r="L158" s="31">
        <v>149906.47</v>
      </c>
      <c r="M158" s="31">
        <f>FinalAllocation[[#This Row],[6702 Carryover]]+L158</f>
        <v>149906.47</v>
      </c>
      <c r="N158" s="31">
        <v>3844.51</v>
      </c>
      <c r="O158" s="31">
        <v>15060.16</v>
      </c>
      <c r="P158" s="31">
        <f>FinalAllocation[[#This Row],[6710 Carryover]]+O158</f>
        <v>18904.669999999998</v>
      </c>
      <c r="Q158" s="31">
        <v>19283.98</v>
      </c>
      <c r="R158" s="32">
        <v>42936.19</v>
      </c>
      <c r="S158" s="34">
        <f>FinalAllocation[[#This Row],[2260 Carryover]]+R158</f>
        <v>62220.17</v>
      </c>
      <c r="T158" s="31">
        <v>0</v>
      </c>
      <c r="U158" s="31">
        <v>15250.05</v>
      </c>
      <c r="V158" s="15">
        <f>FinalAllocation[[#This Row],[2262 Carryover]]+U158</f>
        <v>15250.05</v>
      </c>
      <c r="W158" s="3" t="s">
        <v>413</v>
      </c>
      <c r="AB158"/>
    </row>
    <row r="159" spans="1:28" ht="15.75" x14ac:dyDescent="0.25">
      <c r="A159" s="5" t="s">
        <v>414</v>
      </c>
      <c r="B159" s="54" t="s">
        <v>155</v>
      </c>
      <c r="C159" s="59">
        <v>505865.7</v>
      </c>
      <c r="D159" s="57">
        <v>0</v>
      </c>
      <c r="E159" s="15">
        <v>0</v>
      </c>
      <c r="F159" s="22" t="str">
        <f t="shared" si="3"/>
        <v>Not Required</v>
      </c>
      <c r="G159" s="10">
        <f>FinalAllocation[[#This Row],[Required CCEIS Carryover (267)]]+FinalAllocation[[#This Row],[Required CCEIS Current FY (269)]]</f>
        <v>0</v>
      </c>
      <c r="H159" s="31">
        <v>1636.59</v>
      </c>
      <c r="I159" s="31">
        <v>1640.7</v>
      </c>
      <c r="J159" s="15">
        <f>FinalAllocation[[#This Row],[Required PSPS Carryover (266)]]+FinalAllocation[[#This Row],[Required PSPS Current FY (268)]]</f>
        <v>3277.29</v>
      </c>
      <c r="K159" s="31">
        <v>2509.0100000000002</v>
      </c>
      <c r="L159" s="31">
        <v>158268.44</v>
      </c>
      <c r="M159" s="31">
        <f>FinalAllocation[[#This Row],[6702 Carryover]]+L159</f>
        <v>160777.45000000001</v>
      </c>
      <c r="N159" s="31">
        <v>0.02</v>
      </c>
      <c r="O159" s="31">
        <v>11742.08</v>
      </c>
      <c r="P159" s="31">
        <f>FinalAllocation[[#This Row],[6710 Carryover]]+O159</f>
        <v>11742.1</v>
      </c>
      <c r="Q159" s="31">
        <v>0.01</v>
      </c>
      <c r="R159" s="32">
        <v>39147.71</v>
      </c>
      <c r="S159" s="34">
        <f>FinalAllocation[[#This Row],[2260 Carryover]]+R159</f>
        <v>39147.72</v>
      </c>
      <c r="T159" s="31">
        <v>0</v>
      </c>
      <c r="U159" s="31">
        <v>13904.46</v>
      </c>
      <c r="V159" s="15">
        <f>FinalAllocation[[#This Row],[2262 Carryover]]+U159</f>
        <v>13904.46</v>
      </c>
      <c r="W159" s="3" t="s">
        <v>414</v>
      </c>
      <c r="AB159"/>
    </row>
    <row r="160" spans="1:28" ht="15.75" x14ac:dyDescent="0.25">
      <c r="A160" s="5" t="s">
        <v>415</v>
      </c>
      <c r="B160" s="51" t="s">
        <v>156</v>
      </c>
      <c r="C160" s="59">
        <v>463621.41</v>
      </c>
      <c r="D160" s="57">
        <v>0</v>
      </c>
      <c r="E160" s="15">
        <v>0</v>
      </c>
      <c r="F160" s="22" t="str">
        <f t="shared" si="3"/>
        <v>Not Required</v>
      </c>
      <c r="G160" s="10">
        <f>FinalAllocation[[#This Row],[Required CCEIS Carryover (267)]]+FinalAllocation[[#This Row],[Required CCEIS Current FY (269)]]</f>
        <v>0</v>
      </c>
      <c r="H160" s="31">
        <v>0</v>
      </c>
      <c r="I160" s="31">
        <v>0</v>
      </c>
      <c r="J160" s="15">
        <f>FinalAllocation[[#This Row],[Required PSPS Carryover (266)]]+FinalAllocation[[#This Row],[Required PSPS Current FY (268)]]</f>
        <v>0</v>
      </c>
      <c r="K160" s="31">
        <v>3952.04</v>
      </c>
      <c r="L160" s="31">
        <v>164130.85</v>
      </c>
      <c r="M160" s="31">
        <f>FinalAllocation[[#This Row],[6702 Carryover]]+L160</f>
        <v>168082.89</v>
      </c>
      <c r="N160" s="31">
        <v>0</v>
      </c>
      <c r="O160" s="31">
        <v>5993.76</v>
      </c>
      <c r="P160" s="31">
        <f>FinalAllocation[[#This Row],[6710 Carryover]]+O160</f>
        <v>5993.76</v>
      </c>
      <c r="Q160" s="31">
        <v>0</v>
      </c>
      <c r="R160" s="32">
        <v>20205.27</v>
      </c>
      <c r="S160" s="34">
        <f>FinalAllocation[[#This Row],[2260 Carryover]]+R160</f>
        <v>20205.27</v>
      </c>
      <c r="T160" s="31">
        <v>0</v>
      </c>
      <c r="U160" s="31">
        <v>7176.49</v>
      </c>
      <c r="V160" s="15">
        <f>FinalAllocation[[#This Row],[2262 Carryover]]+U160</f>
        <v>7176.49</v>
      </c>
      <c r="W160" s="3" t="s">
        <v>415</v>
      </c>
      <c r="AB160"/>
    </row>
    <row r="161" spans="1:28" ht="15.75" x14ac:dyDescent="0.25">
      <c r="A161" s="5" t="s">
        <v>416</v>
      </c>
      <c r="B161" s="51" t="s">
        <v>157</v>
      </c>
      <c r="C161" s="59">
        <v>363883.81</v>
      </c>
      <c r="D161" s="57">
        <v>0</v>
      </c>
      <c r="E161" s="15">
        <v>0</v>
      </c>
      <c r="F161" s="22" t="str">
        <f t="shared" si="3"/>
        <v>Not Required</v>
      </c>
      <c r="G161" s="10">
        <f>FinalAllocation[[#This Row],[Required CCEIS Carryover (267)]]+FinalAllocation[[#This Row],[Required CCEIS Current FY (269)]]</f>
        <v>0</v>
      </c>
      <c r="H161" s="31">
        <v>1257.19</v>
      </c>
      <c r="I161" s="31">
        <v>1410.04</v>
      </c>
      <c r="J161" s="15">
        <f>FinalAllocation[[#This Row],[Required PSPS Carryover (266)]]+FinalAllocation[[#This Row],[Required PSPS Current FY (268)]]</f>
        <v>2667.23</v>
      </c>
      <c r="K161" s="31">
        <v>4293.88</v>
      </c>
      <c r="L161" s="31">
        <v>108003.48</v>
      </c>
      <c r="M161" s="31">
        <f>FinalAllocation[[#This Row],[6702 Carryover]]+L161</f>
        <v>112297.36</v>
      </c>
      <c r="N161" s="31">
        <v>0</v>
      </c>
      <c r="O161" s="31">
        <v>9911.73</v>
      </c>
      <c r="P161" s="31">
        <f>FinalAllocation[[#This Row],[6710 Carryover]]+O161</f>
        <v>9911.73</v>
      </c>
      <c r="Q161" s="31">
        <v>0</v>
      </c>
      <c r="R161" s="32">
        <v>21468.09</v>
      </c>
      <c r="S161" s="34">
        <f>FinalAllocation[[#This Row],[2260 Carryover]]+R161</f>
        <v>21468.09</v>
      </c>
      <c r="T161" s="31">
        <v>0</v>
      </c>
      <c r="U161" s="31">
        <v>7625.02</v>
      </c>
      <c r="V161" s="15">
        <f>FinalAllocation[[#This Row],[2262 Carryover]]+U161</f>
        <v>7625.02</v>
      </c>
      <c r="W161" s="3" t="s">
        <v>416</v>
      </c>
      <c r="AB161"/>
    </row>
    <row r="162" spans="1:28" ht="15.75" x14ac:dyDescent="0.25">
      <c r="A162" s="5" t="s">
        <v>417</v>
      </c>
      <c r="B162" s="52" t="s">
        <v>158</v>
      </c>
      <c r="C162" s="59">
        <v>460283.17</v>
      </c>
      <c r="D162" s="57">
        <v>0</v>
      </c>
      <c r="E162" s="15">
        <v>0</v>
      </c>
      <c r="F162" s="22" t="str">
        <f t="shared" si="3"/>
        <v>Not Required</v>
      </c>
      <c r="G162" s="10">
        <f>FinalAllocation[[#This Row],[Required CCEIS Carryover (267)]]+FinalAllocation[[#This Row],[Required CCEIS Current FY (269)]]</f>
        <v>0</v>
      </c>
      <c r="H162" s="31">
        <v>20934.349999999999</v>
      </c>
      <c r="I162" s="31">
        <v>22273.360000000001</v>
      </c>
      <c r="J162" s="15">
        <f>FinalAllocation[[#This Row],[Required PSPS Carryover (266)]]+FinalAllocation[[#This Row],[Required PSPS Current FY (268)]]</f>
        <v>43207.71</v>
      </c>
      <c r="K162" s="31">
        <v>21289.41</v>
      </c>
      <c r="L162" s="31">
        <v>273421.33</v>
      </c>
      <c r="M162" s="31">
        <f>FinalAllocation[[#This Row],[6702 Carryover]]+L162</f>
        <v>294710.74</v>
      </c>
      <c r="N162" s="31">
        <v>0</v>
      </c>
      <c r="O162" s="31">
        <v>39735.1</v>
      </c>
      <c r="P162" s="31">
        <f>FinalAllocation[[#This Row],[6710 Carryover]]+O162</f>
        <v>39735.1</v>
      </c>
      <c r="Q162" s="31">
        <v>0</v>
      </c>
      <c r="R162" s="32">
        <v>49250.34</v>
      </c>
      <c r="S162" s="34">
        <f>FinalAllocation[[#This Row],[2260 Carryover]]+R162</f>
        <v>49250.34</v>
      </c>
      <c r="T162" s="31">
        <v>0</v>
      </c>
      <c r="U162" s="31">
        <v>17492.71</v>
      </c>
      <c r="V162" s="15">
        <f>FinalAllocation[[#This Row],[2262 Carryover]]+U162</f>
        <v>17492.71</v>
      </c>
      <c r="W162" s="3" t="s">
        <v>417</v>
      </c>
      <c r="AB162"/>
    </row>
    <row r="163" spans="1:28" ht="15.75" x14ac:dyDescent="0.25">
      <c r="A163" s="5" t="s">
        <v>418</v>
      </c>
      <c r="B163" s="52" t="s">
        <v>159</v>
      </c>
      <c r="C163" s="59">
        <v>211216.77</v>
      </c>
      <c r="D163" s="57">
        <v>0</v>
      </c>
      <c r="E163" s="15">
        <v>0</v>
      </c>
      <c r="F163" s="22" t="str">
        <f t="shared" si="3"/>
        <v>Not Required</v>
      </c>
      <c r="G163" s="10">
        <f>FinalAllocation[[#This Row],[Required CCEIS Carryover (267)]]+FinalAllocation[[#This Row],[Required CCEIS Current FY (269)]]</f>
        <v>0</v>
      </c>
      <c r="H163" s="31">
        <v>0</v>
      </c>
      <c r="I163" s="31">
        <v>4217.87</v>
      </c>
      <c r="J163" s="15">
        <f>FinalAllocation[[#This Row],[Required PSPS Carryover (266)]]+FinalAllocation[[#This Row],[Required PSPS Current FY (268)]]</f>
        <v>4217.87</v>
      </c>
      <c r="K163" s="31">
        <v>28651.86</v>
      </c>
      <c r="L163" s="31">
        <v>140525.54</v>
      </c>
      <c r="M163" s="31">
        <f>FinalAllocation[[#This Row],[6702 Carryover]]+L163</f>
        <v>169177.4</v>
      </c>
      <c r="N163" s="31">
        <v>0</v>
      </c>
      <c r="O163" s="31">
        <v>9189.89</v>
      </c>
      <c r="P163" s="31">
        <f>FinalAllocation[[#This Row],[6710 Carryover]]+O163</f>
        <v>9189.89</v>
      </c>
      <c r="Q163" s="31">
        <v>0</v>
      </c>
      <c r="R163" s="32">
        <v>23993.75</v>
      </c>
      <c r="S163" s="34">
        <f>FinalAllocation[[#This Row],[2260 Carryover]]+R163</f>
        <v>23993.75</v>
      </c>
      <c r="T163" s="31">
        <v>11139.87</v>
      </c>
      <c r="U163" s="31">
        <v>8522.09</v>
      </c>
      <c r="V163" s="15">
        <f>FinalAllocation[[#This Row],[2262 Carryover]]+U163</f>
        <v>19661.96</v>
      </c>
      <c r="W163" s="3" t="s">
        <v>418</v>
      </c>
      <c r="AB163"/>
    </row>
    <row r="164" spans="1:28" ht="15.75" x14ac:dyDescent="0.25">
      <c r="A164" s="5" t="s">
        <v>419</v>
      </c>
      <c r="B164" s="51" t="s">
        <v>160</v>
      </c>
      <c r="C164" s="59">
        <v>757463.01</v>
      </c>
      <c r="D164" s="57">
        <v>0</v>
      </c>
      <c r="E164" s="15">
        <v>0</v>
      </c>
      <c r="F164" s="22" t="str">
        <f t="shared" si="3"/>
        <v>Not Required</v>
      </c>
      <c r="G164" s="10">
        <f>FinalAllocation[[#This Row],[Required CCEIS Carryover (267)]]+FinalAllocation[[#This Row],[Required CCEIS Current FY (269)]]</f>
        <v>0</v>
      </c>
      <c r="H164" s="31">
        <v>1868.34</v>
      </c>
      <c r="I164" s="31">
        <v>3524.55</v>
      </c>
      <c r="J164" s="15">
        <f>FinalAllocation[[#This Row],[Required PSPS Carryover (266)]]+FinalAllocation[[#This Row],[Required PSPS Current FY (268)]]</f>
        <v>5392.89</v>
      </c>
      <c r="K164" s="31">
        <v>171715.88</v>
      </c>
      <c r="L164" s="31">
        <v>247932.61</v>
      </c>
      <c r="M164" s="31">
        <f>FinalAllocation[[#This Row],[6702 Carryover]]+L164</f>
        <v>419648.49</v>
      </c>
      <c r="N164" s="31">
        <v>75.040000000000006</v>
      </c>
      <c r="O164" s="31">
        <v>14586.31</v>
      </c>
      <c r="P164" s="31">
        <f>FinalAllocation[[#This Row],[6710 Carryover]]+O164</f>
        <v>14661.35</v>
      </c>
      <c r="Q164" s="31">
        <v>0</v>
      </c>
      <c r="R164" s="32">
        <v>18942.439999999999</v>
      </c>
      <c r="S164" s="34">
        <f>FinalAllocation[[#This Row],[2260 Carryover]]+R164</f>
        <v>18942.439999999999</v>
      </c>
      <c r="T164" s="31">
        <v>0</v>
      </c>
      <c r="U164" s="31">
        <v>6727.96</v>
      </c>
      <c r="V164" s="15">
        <f>FinalAllocation[[#This Row],[2262 Carryover]]+U164</f>
        <v>6727.96</v>
      </c>
      <c r="W164" s="3" t="s">
        <v>419</v>
      </c>
      <c r="AB164"/>
    </row>
    <row r="165" spans="1:28" ht="15.75" x14ac:dyDescent="0.25">
      <c r="A165" s="5" t="s">
        <v>420</v>
      </c>
      <c r="B165" s="52" t="s">
        <v>161</v>
      </c>
      <c r="C165" s="59">
        <v>135136.22</v>
      </c>
      <c r="D165" s="57">
        <v>0</v>
      </c>
      <c r="E165" s="15">
        <v>0</v>
      </c>
      <c r="F165" s="22" t="str">
        <f t="shared" si="3"/>
        <v>Not Required</v>
      </c>
      <c r="G165" s="10">
        <f>FinalAllocation[[#This Row],[Required CCEIS Carryover (267)]]+FinalAllocation[[#This Row],[Required CCEIS Current FY (269)]]</f>
        <v>0</v>
      </c>
      <c r="H165" s="31">
        <v>0</v>
      </c>
      <c r="I165" s="31">
        <v>0</v>
      </c>
      <c r="J165" s="15">
        <f>FinalAllocation[[#This Row],[Required PSPS Carryover (266)]]+FinalAllocation[[#This Row],[Required PSPS Current FY (268)]]</f>
        <v>0</v>
      </c>
      <c r="K165" s="31">
        <v>57479.360000000001</v>
      </c>
      <c r="L165" s="31">
        <v>112970.37</v>
      </c>
      <c r="M165" s="31">
        <f>FinalAllocation[[#This Row],[6702 Carryover]]+L165</f>
        <v>170449.73</v>
      </c>
      <c r="N165" s="31">
        <v>0</v>
      </c>
      <c r="O165" s="31">
        <v>4972.1499999999996</v>
      </c>
      <c r="P165" s="31">
        <f>FinalAllocation[[#This Row],[6710 Carryover]]+O165</f>
        <v>4972.1499999999996</v>
      </c>
      <c r="Q165" s="31">
        <v>0</v>
      </c>
      <c r="R165" s="32">
        <v>8839.7999999999993</v>
      </c>
      <c r="S165" s="34">
        <f>FinalAllocation[[#This Row],[2260 Carryover]]+R165</f>
        <v>8839.7999999999993</v>
      </c>
      <c r="T165" s="31">
        <v>810.68</v>
      </c>
      <c r="U165" s="31">
        <v>3139.71</v>
      </c>
      <c r="V165" s="15">
        <f>FinalAllocation[[#This Row],[2262 Carryover]]+U165</f>
        <v>3950.39</v>
      </c>
      <c r="W165" s="3" t="s">
        <v>420</v>
      </c>
      <c r="AB165"/>
    </row>
    <row r="166" spans="1:28" ht="15.75" x14ac:dyDescent="0.25">
      <c r="A166" s="5" t="s">
        <v>421</v>
      </c>
      <c r="B166" s="51" t="s">
        <v>162</v>
      </c>
      <c r="C166" s="59">
        <v>248060.69</v>
      </c>
      <c r="D166" s="57">
        <v>0</v>
      </c>
      <c r="E166" s="15">
        <v>0</v>
      </c>
      <c r="F166" s="22" t="str">
        <f t="shared" si="3"/>
        <v>Not Required</v>
      </c>
      <c r="G166" s="10">
        <f>FinalAllocation[[#This Row],[Required CCEIS Carryover (267)]]+FinalAllocation[[#This Row],[Required CCEIS Current FY (269)]]</f>
        <v>0</v>
      </c>
      <c r="H166" s="31">
        <v>3975.59</v>
      </c>
      <c r="I166" s="31">
        <v>6364.64</v>
      </c>
      <c r="J166" s="15">
        <f>FinalAllocation[[#This Row],[Required PSPS Carryover (266)]]+FinalAllocation[[#This Row],[Required PSPS Current FY (268)]]</f>
        <v>10340.23</v>
      </c>
      <c r="K166" s="31">
        <v>13327.46</v>
      </c>
      <c r="L166" s="31">
        <v>141933.92000000001</v>
      </c>
      <c r="M166" s="31">
        <f>FinalAllocation[[#This Row],[6702 Carryover]]+L166</f>
        <v>155261.38</v>
      </c>
      <c r="N166" s="31">
        <v>22.67</v>
      </c>
      <c r="O166" s="31">
        <v>7714.59</v>
      </c>
      <c r="P166" s="31">
        <f>FinalAllocation[[#This Row],[6710 Carryover]]+O166</f>
        <v>7737.26</v>
      </c>
      <c r="Q166" s="31">
        <v>30237.95</v>
      </c>
      <c r="R166" s="32">
        <v>25256.58</v>
      </c>
      <c r="S166" s="34">
        <f>FinalAllocation[[#This Row],[2260 Carryover]]+R166</f>
        <v>55494.53</v>
      </c>
      <c r="T166" s="31">
        <v>3713.29</v>
      </c>
      <c r="U166" s="31">
        <v>8970.6200000000008</v>
      </c>
      <c r="V166" s="15">
        <f>FinalAllocation[[#This Row],[2262 Carryover]]+U166</f>
        <v>12683.91</v>
      </c>
      <c r="W166" s="3" t="s">
        <v>421</v>
      </c>
      <c r="AB166"/>
    </row>
    <row r="167" spans="1:28" ht="15.75" x14ac:dyDescent="0.25">
      <c r="A167" s="5" t="s">
        <v>422</v>
      </c>
      <c r="B167" s="51" t="s">
        <v>163</v>
      </c>
      <c r="C167" s="59">
        <v>1646437.73</v>
      </c>
      <c r="D167" s="57">
        <v>2863.69</v>
      </c>
      <c r="E167" s="15">
        <v>0</v>
      </c>
      <c r="F167" s="22" t="str">
        <f t="shared" si="3"/>
        <v>Required</v>
      </c>
      <c r="G167" s="10">
        <f>FinalAllocation[[#This Row],[Required CCEIS Carryover (267)]]+FinalAllocation[[#This Row],[Required CCEIS Current FY (269)]]</f>
        <v>2863.69</v>
      </c>
      <c r="H167" s="31">
        <v>7099.86</v>
      </c>
      <c r="I167" s="31">
        <v>12881.6</v>
      </c>
      <c r="J167" s="15">
        <f>FinalAllocation[[#This Row],[Required PSPS Carryover (266)]]+FinalAllocation[[#This Row],[Required PSPS Current FY (268)]]</f>
        <v>19981.46</v>
      </c>
      <c r="K167" s="31">
        <v>3246.35</v>
      </c>
      <c r="L167" s="31">
        <v>642887.53</v>
      </c>
      <c r="M167" s="31">
        <f>FinalAllocation[[#This Row],[6702 Carryover]]+L167</f>
        <v>646133.88</v>
      </c>
      <c r="N167" s="31">
        <v>18912.5</v>
      </c>
      <c r="O167" s="31">
        <v>60281.54</v>
      </c>
      <c r="P167" s="31">
        <f>FinalAllocation[[#This Row],[6710 Carryover]]+O167</f>
        <v>79194.039999999994</v>
      </c>
      <c r="Q167" s="31">
        <v>711.85</v>
      </c>
      <c r="R167" s="32">
        <v>84609.56</v>
      </c>
      <c r="S167" s="34">
        <f>FinalAllocation[[#This Row],[2260 Carryover]]+R167</f>
        <v>85321.41</v>
      </c>
      <c r="T167" s="31">
        <v>30168.32</v>
      </c>
      <c r="U167" s="31">
        <v>30051.58</v>
      </c>
      <c r="V167" s="15">
        <f>FinalAllocation[[#This Row],[2262 Carryover]]+U167</f>
        <v>60219.9</v>
      </c>
      <c r="W167" s="3" t="s">
        <v>422</v>
      </c>
      <c r="AB167"/>
    </row>
    <row r="168" spans="1:28" ht="15.75" x14ac:dyDescent="0.25">
      <c r="A168" s="5" t="s">
        <v>423</v>
      </c>
      <c r="B168" s="52" t="s">
        <v>164</v>
      </c>
      <c r="C168" s="59">
        <v>503652.24</v>
      </c>
      <c r="D168" s="57">
        <v>0</v>
      </c>
      <c r="E168" s="15">
        <v>0</v>
      </c>
      <c r="F168" s="22" t="str">
        <f t="shared" si="3"/>
        <v>Not Required</v>
      </c>
      <c r="G168" s="10">
        <f>FinalAllocation[[#This Row],[Required CCEIS Carryover (267)]]+FinalAllocation[[#This Row],[Required CCEIS Current FY (269)]]</f>
        <v>0</v>
      </c>
      <c r="H168" s="31">
        <v>0</v>
      </c>
      <c r="I168" s="31">
        <v>2066.02</v>
      </c>
      <c r="J168" s="15">
        <f>FinalAllocation[[#This Row],[Required PSPS Carryover (266)]]+FinalAllocation[[#This Row],[Required PSPS Current FY (268)]]</f>
        <v>2066.02</v>
      </c>
      <c r="K168" s="31">
        <v>22259.93</v>
      </c>
      <c r="L168" s="31">
        <v>215335.52</v>
      </c>
      <c r="M168" s="31">
        <f>FinalAllocation[[#This Row],[6702 Carryover]]+L168</f>
        <v>237595.45</v>
      </c>
      <c r="N168" s="31">
        <v>0</v>
      </c>
      <c r="O168" s="31">
        <v>14929.84</v>
      </c>
      <c r="P168" s="31">
        <f>FinalAllocation[[#This Row],[6710 Carryover]]+O168</f>
        <v>14929.84</v>
      </c>
      <c r="Q168" s="31">
        <v>3188.24</v>
      </c>
      <c r="R168" s="32">
        <v>30307.9</v>
      </c>
      <c r="S168" s="34">
        <f>FinalAllocation[[#This Row],[2260 Carryover]]+R168</f>
        <v>33496.14</v>
      </c>
      <c r="T168" s="31">
        <v>12996.03</v>
      </c>
      <c r="U168" s="31">
        <v>10764.74</v>
      </c>
      <c r="V168" s="15">
        <f>FinalAllocation[[#This Row],[2262 Carryover]]+U168</f>
        <v>23760.77</v>
      </c>
      <c r="W168" s="3" t="s">
        <v>423</v>
      </c>
      <c r="AB168"/>
    </row>
    <row r="169" spans="1:28" ht="15.75" x14ac:dyDescent="0.25">
      <c r="A169" s="5" t="s">
        <v>424</v>
      </c>
      <c r="B169" s="51" t="s">
        <v>165</v>
      </c>
      <c r="C169" s="59">
        <v>621787.79</v>
      </c>
      <c r="D169" s="57">
        <v>0</v>
      </c>
      <c r="E169" s="15">
        <v>0</v>
      </c>
      <c r="F169" s="22" t="str">
        <f t="shared" si="3"/>
        <v>Not Required</v>
      </c>
      <c r="G169" s="10">
        <f>FinalAllocation[[#This Row],[Required CCEIS Carryover (267)]]+FinalAllocation[[#This Row],[Required CCEIS Current FY (269)]]</f>
        <v>0</v>
      </c>
      <c r="H169" s="31">
        <v>1256.46</v>
      </c>
      <c r="I169" s="31">
        <v>0</v>
      </c>
      <c r="J169" s="15">
        <f>FinalAllocation[[#This Row],[Required PSPS Carryover (266)]]+FinalAllocation[[#This Row],[Required PSPS Current FY (268)]]</f>
        <v>1256.46</v>
      </c>
      <c r="K169" s="31">
        <v>7051.33</v>
      </c>
      <c r="L169" s="31">
        <v>186660.5</v>
      </c>
      <c r="M169" s="31">
        <f>FinalAllocation[[#This Row],[6702 Carryover]]+L169</f>
        <v>193711.83</v>
      </c>
      <c r="N169" s="31">
        <v>0</v>
      </c>
      <c r="O169" s="31">
        <v>10733.16</v>
      </c>
      <c r="P169" s="31">
        <f>FinalAllocation[[#This Row],[6710 Carryover]]+O169</f>
        <v>10733.16</v>
      </c>
      <c r="Q169" s="31">
        <v>0</v>
      </c>
      <c r="R169" s="32">
        <v>26519.41</v>
      </c>
      <c r="S169" s="34">
        <f>FinalAllocation[[#This Row],[2260 Carryover]]+R169</f>
        <v>26519.41</v>
      </c>
      <c r="T169" s="31">
        <v>0</v>
      </c>
      <c r="U169" s="31">
        <v>9419.15</v>
      </c>
      <c r="V169" s="15">
        <f>FinalAllocation[[#This Row],[2262 Carryover]]+U169</f>
        <v>9419.15</v>
      </c>
      <c r="W169" s="3" t="s">
        <v>424</v>
      </c>
      <c r="AB169"/>
    </row>
    <row r="170" spans="1:28" ht="15.75" x14ac:dyDescent="0.25">
      <c r="A170" s="5" t="s">
        <v>425</v>
      </c>
      <c r="B170" s="52" t="s">
        <v>166</v>
      </c>
      <c r="C170" s="59">
        <v>747588.27</v>
      </c>
      <c r="D170" s="57">
        <v>0</v>
      </c>
      <c r="E170" s="15">
        <v>0</v>
      </c>
      <c r="F170" s="22" t="str">
        <f t="shared" si="3"/>
        <v>Not Required</v>
      </c>
      <c r="G170" s="10">
        <f>FinalAllocation[[#This Row],[Required CCEIS Carryover (267)]]+FinalAllocation[[#This Row],[Required CCEIS Current FY (269)]]</f>
        <v>0</v>
      </c>
      <c r="H170" s="31">
        <v>0</v>
      </c>
      <c r="I170" s="31">
        <v>0</v>
      </c>
      <c r="J170" s="15">
        <f>FinalAllocation[[#This Row],[Required PSPS Carryover (266)]]+FinalAllocation[[#This Row],[Required PSPS Current FY (268)]]</f>
        <v>0</v>
      </c>
      <c r="K170" s="31">
        <v>30807.99</v>
      </c>
      <c r="L170" s="31">
        <v>258754.72</v>
      </c>
      <c r="M170" s="31">
        <f>FinalAllocation[[#This Row],[6702 Carryover]]+L170</f>
        <v>289562.71000000002</v>
      </c>
      <c r="N170" s="31">
        <v>0</v>
      </c>
      <c r="O170" s="31">
        <v>7429.75</v>
      </c>
      <c r="P170" s="31">
        <f>FinalAllocation[[#This Row],[6710 Carryover]]+O170</f>
        <v>7429.75</v>
      </c>
      <c r="Q170" s="31">
        <v>0</v>
      </c>
      <c r="R170" s="32">
        <v>35359.22</v>
      </c>
      <c r="S170" s="34">
        <f>FinalAllocation[[#This Row],[2260 Carryover]]+R170</f>
        <v>35359.22</v>
      </c>
      <c r="T170" s="31">
        <v>0</v>
      </c>
      <c r="U170" s="31">
        <v>12558.86</v>
      </c>
      <c r="V170" s="15">
        <f>FinalAllocation[[#This Row],[2262 Carryover]]+U170</f>
        <v>12558.86</v>
      </c>
      <c r="W170" s="3" t="s">
        <v>425</v>
      </c>
      <c r="AB170"/>
    </row>
    <row r="171" spans="1:28" ht="15.75" x14ac:dyDescent="0.25">
      <c r="A171" s="5" t="s">
        <v>426</v>
      </c>
      <c r="B171" s="52" t="s">
        <v>167</v>
      </c>
      <c r="C171" s="59">
        <v>494921.59</v>
      </c>
      <c r="D171" s="57">
        <v>0</v>
      </c>
      <c r="E171" s="15">
        <v>0</v>
      </c>
      <c r="F171" s="22" t="str">
        <f t="shared" si="3"/>
        <v>Not Required</v>
      </c>
      <c r="G171" s="10">
        <f>FinalAllocation[[#This Row],[Required CCEIS Carryover (267)]]+FinalAllocation[[#This Row],[Required CCEIS Current FY (269)]]</f>
        <v>0</v>
      </c>
      <c r="H171" s="31">
        <v>0</v>
      </c>
      <c r="I171" s="31">
        <v>0</v>
      </c>
      <c r="J171" s="15">
        <f>FinalAllocation[[#This Row],[Required PSPS Carryover (266)]]+FinalAllocation[[#This Row],[Required PSPS Current FY (268)]]</f>
        <v>0</v>
      </c>
      <c r="K171" s="31">
        <v>2856.78</v>
      </c>
      <c r="L171" s="31">
        <v>189591.79</v>
      </c>
      <c r="M171" s="31">
        <f>FinalAllocation[[#This Row],[6702 Carryover]]+L171</f>
        <v>192448.57</v>
      </c>
      <c r="N171" s="31">
        <v>0</v>
      </c>
      <c r="O171" s="31">
        <v>9132.0499999999993</v>
      </c>
      <c r="P171" s="31">
        <f>FinalAllocation[[#This Row],[6710 Carryover]]+O171</f>
        <v>9132.0499999999993</v>
      </c>
      <c r="Q171" s="31">
        <v>0</v>
      </c>
      <c r="R171" s="32">
        <v>13891.12</v>
      </c>
      <c r="S171" s="34">
        <f>FinalAllocation[[#This Row],[2260 Carryover]]+R171</f>
        <v>13891.12</v>
      </c>
      <c r="T171" s="31">
        <v>0</v>
      </c>
      <c r="U171" s="31">
        <v>4933.84</v>
      </c>
      <c r="V171" s="15">
        <f>FinalAllocation[[#This Row],[2262 Carryover]]+U171</f>
        <v>4933.84</v>
      </c>
      <c r="W171" s="3" t="s">
        <v>426</v>
      </c>
      <c r="AB171"/>
    </row>
    <row r="172" spans="1:28" ht="15.75" x14ac:dyDescent="0.25">
      <c r="A172" s="5" t="s">
        <v>427</v>
      </c>
      <c r="B172" s="52" t="s">
        <v>168</v>
      </c>
      <c r="C172" s="59">
        <v>1018322.79</v>
      </c>
      <c r="D172" s="57">
        <v>0</v>
      </c>
      <c r="E172" s="15">
        <v>0</v>
      </c>
      <c r="F172" s="22" t="str">
        <f t="shared" si="3"/>
        <v>Not Required</v>
      </c>
      <c r="G172" s="10">
        <f>FinalAllocation[[#This Row],[Required CCEIS Carryover (267)]]+FinalAllocation[[#This Row],[Required CCEIS Current FY (269)]]</f>
        <v>0</v>
      </c>
      <c r="H172" s="31">
        <v>6904.71</v>
      </c>
      <c r="I172" s="31">
        <v>0</v>
      </c>
      <c r="J172" s="15">
        <f>FinalAllocation[[#This Row],[Required PSPS Carryover (266)]]+FinalAllocation[[#This Row],[Required PSPS Current FY (268)]]</f>
        <v>6904.71</v>
      </c>
      <c r="K172" s="31">
        <v>196767.41</v>
      </c>
      <c r="L172" s="31">
        <v>429760.82</v>
      </c>
      <c r="M172" s="31">
        <f>FinalAllocation[[#This Row],[6702 Carryover]]+L172</f>
        <v>626528.23</v>
      </c>
      <c r="N172" s="31">
        <v>9310.1200000000008</v>
      </c>
      <c r="O172" s="31">
        <v>36781.68</v>
      </c>
      <c r="P172" s="31">
        <f>FinalAllocation[[#This Row],[6710 Carryover]]+O172</f>
        <v>46091.8</v>
      </c>
      <c r="Q172" s="31">
        <v>57191.66</v>
      </c>
      <c r="R172" s="32">
        <v>178058.94</v>
      </c>
      <c r="S172" s="34">
        <f>FinalAllocation[[#This Row],[2260 Carryover]]+R172</f>
        <v>235250.6</v>
      </c>
      <c r="T172" s="31">
        <v>0</v>
      </c>
      <c r="U172" s="31">
        <v>63242.87</v>
      </c>
      <c r="V172" s="15">
        <f>FinalAllocation[[#This Row],[2262 Carryover]]+U172</f>
        <v>63242.87</v>
      </c>
      <c r="W172" s="3" t="s">
        <v>427</v>
      </c>
      <c r="AB172"/>
    </row>
    <row r="173" spans="1:28" ht="15.75" x14ac:dyDescent="0.25">
      <c r="A173" s="5" t="s">
        <v>428</v>
      </c>
      <c r="B173" s="52" t="s">
        <v>169</v>
      </c>
      <c r="C173" s="59">
        <v>93823.48</v>
      </c>
      <c r="D173" s="57">
        <v>0</v>
      </c>
      <c r="E173" s="15">
        <v>0</v>
      </c>
      <c r="F173" s="22" t="str">
        <f t="shared" si="3"/>
        <v>Not Required</v>
      </c>
      <c r="G173" s="10">
        <f>FinalAllocation[[#This Row],[Required CCEIS Carryover (267)]]+FinalAllocation[[#This Row],[Required CCEIS Current FY (269)]]</f>
        <v>0</v>
      </c>
      <c r="H173" s="31">
        <v>3880.44</v>
      </c>
      <c r="I173" s="31">
        <v>0</v>
      </c>
      <c r="J173" s="15">
        <f>FinalAllocation[[#This Row],[Required PSPS Carryover (266)]]+FinalAllocation[[#This Row],[Required PSPS Current FY (268)]]</f>
        <v>3880.44</v>
      </c>
      <c r="K173" s="31">
        <v>193660.76</v>
      </c>
      <c r="L173" s="31">
        <v>164869.54</v>
      </c>
      <c r="M173" s="31">
        <f>FinalAllocation[[#This Row],[6702 Carryover]]+L173</f>
        <v>358530.3</v>
      </c>
      <c r="N173" s="31">
        <v>1.73</v>
      </c>
      <c r="O173" s="31">
        <v>15097.38</v>
      </c>
      <c r="P173" s="31">
        <f>FinalAllocation[[#This Row],[6710 Carryover]]+O173</f>
        <v>15099.11</v>
      </c>
      <c r="Q173" s="31">
        <v>3270.71</v>
      </c>
      <c r="R173" s="32">
        <v>29045.07</v>
      </c>
      <c r="S173" s="34">
        <f>FinalAllocation[[#This Row],[2260 Carryover]]+R173</f>
        <v>32315.78</v>
      </c>
      <c r="T173" s="31">
        <v>1161.3399999999999</v>
      </c>
      <c r="U173" s="31">
        <v>10316.209999999999</v>
      </c>
      <c r="V173" s="15">
        <f>FinalAllocation[[#This Row],[2262 Carryover]]+U173</f>
        <v>11477.55</v>
      </c>
      <c r="W173" s="3" t="s">
        <v>428</v>
      </c>
      <c r="AB173"/>
    </row>
    <row r="174" spans="1:28" ht="15.75" x14ac:dyDescent="0.25">
      <c r="A174" s="5" t="s">
        <v>429</v>
      </c>
      <c r="B174" s="52" t="s">
        <v>170</v>
      </c>
      <c r="C174" s="59">
        <v>615554.57999999996</v>
      </c>
      <c r="D174" s="57">
        <v>0</v>
      </c>
      <c r="E174" s="15">
        <v>0</v>
      </c>
      <c r="F174" s="22" t="str">
        <f t="shared" si="3"/>
        <v>Not Required</v>
      </c>
      <c r="G174" s="10">
        <f>FinalAllocation[[#This Row],[Required CCEIS Carryover (267)]]+FinalAllocation[[#This Row],[Required CCEIS Current FY (269)]]</f>
        <v>0</v>
      </c>
      <c r="H174" s="31">
        <v>0</v>
      </c>
      <c r="I174" s="31">
        <v>0</v>
      </c>
      <c r="J174" s="15">
        <f>FinalAllocation[[#This Row],[Required PSPS Carryover (266)]]+FinalAllocation[[#This Row],[Required PSPS Current FY (268)]]</f>
        <v>0</v>
      </c>
      <c r="K174" s="31">
        <v>51308.15</v>
      </c>
      <c r="L174" s="31">
        <v>472092.94</v>
      </c>
      <c r="M174" s="31">
        <f>FinalAllocation[[#This Row],[6702 Carryover]]+L174</f>
        <v>523401.09</v>
      </c>
      <c r="N174" s="31">
        <v>0</v>
      </c>
      <c r="O174" s="31">
        <v>12744.96</v>
      </c>
      <c r="P174" s="31">
        <f>FinalAllocation[[#This Row],[6710 Carryover]]+O174</f>
        <v>12744.96</v>
      </c>
      <c r="Q174" s="31">
        <v>2658.58</v>
      </c>
      <c r="R174" s="32">
        <v>5051.3100000000004</v>
      </c>
      <c r="S174" s="34">
        <f>FinalAllocation[[#This Row],[2260 Carryover]]+R174</f>
        <v>7709.89</v>
      </c>
      <c r="T174" s="31">
        <v>943.99</v>
      </c>
      <c r="U174" s="31">
        <v>0</v>
      </c>
      <c r="V174" s="15">
        <f>FinalAllocation[[#This Row],[2262 Carryover]]+U174</f>
        <v>943.99</v>
      </c>
      <c r="W174" s="3" t="s">
        <v>429</v>
      </c>
      <c r="AB174"/>
    </row>
    <row r="175" spans="1:28" ht="15.75" x14ac:dyDescent="0.25">
      <c r="A175" s="5" t="s">
        <v>430</v>
      </c>
      <c r="B175" s="52" t="s">
        <v>171</v>
      </c>
      <c r="C175" s="59">
        <v>665951.26</v>
      </c>
      <c r="D175" s="57">
        <v>0</v>
      </c>
      <c r="E175" s="15">
        <v>0</v>
      </c>
      <c r="F175" s="22" t="str">
        <f t="shared" si="3"/>
        <v>Not Required</v>
      </c>
      <c r="G175" s="10">
        <f>FinalAllocation[[#This Row],[Required CCEIS Carryover (267)]]+FinalAllocation[[#This Row],[Required CCEIS Current FY (269)]]</f>
        <v>0</v>
      </c>
      <c r="H175" s="31">
        <v>4125.58</v>
      </c>
      <c r="I175" s="31">
        <v>1692.43</v>
      </c>
      <c r="J175" s="15">
        <f>FinalAllocation[[#This Row],[Required PSPS Carryover (266)]]+FinalAllocation[[#This Row],[Required PSPS Current FY (268)]]</f>
        <v>5818.01</v>
      </c>
      <c r="K175" s="31">
        <v>28397.32</v>
      </c>
      <c r="L175" s="31">
        <v>266982.33</v>
      </c>
      <c r="M175" s="31">
        <f>FinalAllocation[[#This Row],[6702 Carryover]]+L175</f>
        <v>295379.65000000002</v>
      </c>
      <c r="N175" s="31">
        <v>0</v>
      </c>
      <c r="O175" s="31">
        <v>13575.89</v>
      </c>
      <c r="P175" s="31">
        <f>FinalAllocation[[#This Row],[6710 Carryover]]+O175</f>
        <v>13575.89</v>
      </c>
      <c r="Q175" s="31">
        <v>0</v>
      </c>
      <c r="R175" s="32">
        <v>47987.51</v>
      </c>
      <c r="S175" s="34">
        <f>FinalAllocation[[#This Row],[2260 Carryover]]+R175</f>
        <v>47987.51</v>
      </c>
      <c r="T175" s="31">
        <v>0.01</v>
      </c>
      <c r="U175" s="31">
        <v>17044.18</v>
      </c>
      <c r="V175" s="15">
        <f>FinalAllocation[[#This Row],[2262 Carryover]]+U175</f>
        <v>17044.189999999999</v>
      </c>
      <c r="W175" s="3" t="s">
        <v>430</v>
      </c>
      <c r="AB175"/>
    </row>
    <row r="176" spans="1:28" ht="15.75" x14ac:dyDescent="0.25">
      <c r="A176" s="5" t="s">
        <v>431</v>
      </c>
      <c r="B176" s="52" t="s">
        <v>172</v>
      </c>
      <c r="C176" s="59">
        <v>315194.78000000003</v>
      </c>
      <c r="D176" s="57">
        <v>0</v>
      </c>
      <c r="E176" s="15">
        <v>0</v>
      </c>
      <c r="F176" s="22" t="str">
        <f t="shared" si="3"/>
        <v>Not Required</v>
      </c>
      <c r="G176" s="10">
        <f>FinalAllocation[[#This Row],[Required CCEIS Carryover (267)]]+FinalAllocation[[#This Row],[Required CCEIS Current FY (269)]]</f>
        <v>0</v>
      </c>
      <c r="H176" s="31">
        <v>0</v>
      </c>
      <c r="I176" s="31">
        <v>0</v>
      </c>
      <c r="J176" s="15">
        <f>FinalAllocation[[#This Row],[Required PSPS Carryover (266)]]+FinalAllocation[[#This Row],[Required PSPS Current FY (268)]]</f>
        <v>0</v>
      </c>
      <c r="K176" s="31">
        <v>5877.46</v>
      </c>
      <c r="L176" s="31">
        <v>114863.98</v>
      </c>
      <c r="M176" s="31">
        <f>FinalAllocation[[#This Row],[6702 Carryover]]+L176</f>
        <v>120741.44</v>
      </c>
      <c r="N176" s="31">
        <v>6287.49</v>
      </c>
      <c r="O176" s="31">
        <v>6523.96</v>
      </c>
      <c r="P176" s="31">
        <f>FinalAllocation[[#This Row],[6710 Carryover]]+O176</f>
        <v>12811.45</v>
      </c>
      <c r="Q176" s="31">
        <v>8814.4</v>
      </c>
      <c r="R176" s="32">
        <v>13891.12</v>
      </c>
      <c r="S176" s="34">
        <f>FinalAllocation[[#This Row],[2260 Carryover]]+R176</f>
        <v>22705.52</v>
      </c>
      <c r="T176" s="31">
        <v>4167.6400000000003</v>
      </c>
      <c r="U176" s="31">
        <v>4933.84</v>
      </c>
      <c r="V176" s="15">
        <f>FinalAllocation[[#This Row],[2262 Carryover]]+U176</f>
        <v>9101.48</v>
      </c>
      <c r="W176" s="3" t="s">
        <v>431</v>
      </c>
      <c r="AB176"/>
    </row>
    <row r="177" spans="1:28" ht="15.75" x14ac:dyDescent="0.25">
      <c r="A177" s="5" t="s">
        <v>432</v>
      </c>
      <c r="B177" s="52" t="s">
        <v>173</v>
      </c>
      <c r="C177" s="59">
        <v>635469.04</v>
      </c>
      <c r="D177" s="57">
        <v>0</v>
      </c>
      <c r="E177" s="15">
        <v>0</v>
      </c>
      <c r="F177" s="22" t="str">
        <f t="shared" si="3"/>
        <v>Not Required</v>
      </c>
      <c r="G177" s="10">
        <f>FinalAllocation[[#This Row],[Required CCEIS Carryover (267)]]+FinalAllocation[[#This Row],[Required CCEIS Current FY (269)]]</f>
        <v>0</v>
      </c>
      <c r="H177" s="31">
        <v>0</v>
      </c>
      <c r="I177" s="31">
        <v>0</v>
      </c>
      <c r="J177" s="15">
        <f>FinalAllocation[[#This Row],[Required PSPS Carryover (266)]]+FinalAllocation[[#This Row],[Required PSPS Current FY (268)]]</f>
        <v>0</v>
      </c>
      <c r="K177" s="31">
        <v>46281.32</v>
      </c>
      <c r="L177" s="31">
        <v>208903.33</v>
      </c>
      <c r="M177" s="31">
        <f>FinalAllocation[[#This Row],[6702 Carryover]]+L177</f>
        <v>255184.65</v>
      </c>
      <c r="N177" s="31">
        <v>25.29</v>
      </c>
      <c r="O177" s="31">
        <v>11630.87</v>
      </c>
      <c r="P177" s="31">
        <f>FinalAllocation[[#This Row],[6710 Carryover]]+O177</f>
        <v>11656.16</v>
      </c>
      <c r="Q177" s="31">
        <v>17041.46</v>
      </c>
      <c r="R177" s="32">
        <v>27782.240000000002</v>
      </c>
      <c r="S177" s="34">
        <f>FinalAllocation[[#This Row],[2260 Carryover]]+R177</f>
        <v>44823.7</v>
      </c>
      <c r="T177" s="31">
        <v>6050.98</v>
      </c>
      <c r="U177" s="31">
        <v>9867.68</v>
      </c>
      <c r="V177" s="15">
        <f>FinalAllocation[[#This Row],[2262 Carryover]]+U177</f>
        <v>15918.66</v>
      </c>
      <c r="W177" s="3" t="s">
        <v>432</v>
      </c>
      <c r="AB177"/>
    </row>
    <row r="178" spans="1:28" ht="15.75" x14ac:dyDescent="0.25">
      <c r="A178" s="5" t="s">
        <v>433</v>
      </c>
      <c r="B178" s="51" t="s">
        <v>174</v>
      </c>
      <c r="C178" s="59">
        <v>975980.5</v>
      </c>
      <c r="D178" s="57">
        <v>0</v>
      </c>
      <c r="E178" s="15">
        <v>0</v>
      </c>
      <c r="F178" s="22" t="str">
        <f t="shared" si="3"/>
        <v>Not Required</v>
      </c>
      <c r="G178" s="10">
        <f>FinalAllocation[[#This Row],[Required CCEIS Carryover (267)]]+FinalAllocation[[#This Row],[Required CCEIS Current FY (269)]]</f>
        <v>0</v>
      </c>
      <c r="H178" s="31">
        <v>0</v>
      </c>
      <c r="I178" s="31">
        <v>2447.16</v>
      </c>
      <c r="J178" s="15">
        <f>FinalAllocation[[#This Row],[Required PSPS Carryover (266)]]+FinalAllocation[[#This Row],[Required PSPS Current FY (268)]]</f>
        <v>2447.16</v>
      </c>
      <c r="K178" s="31">
        <v>1098.0999999999999</v>
      </c>
      <c r="L178" s="31">
        <v>328430.52</v>
      </c>
      <c r="M178" s="31">
        <f>FinalAllocation[[#This Row],[6702 Carryover]]+L178</f>
        <v>329528.62</v>
      </c>
      <c r="N178" s="31">
        <v>0</v>
      </c>
      <c r="O178" s="31">
        <v>25465.46</v>
      </c>
      <c r="P178" s="31">
        <f>FinalAllocation[[#This Row],[6710 Carryover]]+O178</f>
        <v>25465.46</v>
      </c>
      <c r="Q178" s="31">
        <v>0</v>
      </c>
      <c r="R178" s="32">
        <v>32833.56</v>
      </c>
      <c r="S178" s="34">
        <f>FinalAllocation[[#This Row],[2260 Carryover]]+R178</f>
        <v>32833.56</v>
      </c>
      <c r="T178" s="31">
        <v>0</v>
      </c>
      <c r="U178" s="31">
        <v>11661.8</v>
      </c>
      <c r="V178" s="15">
        <f>FinalAllocation[[#This Row],[2262 Carryover]]+U178</f>
        <v>11661.8</v>
      </c>
      <c r="W178" s="3" t="s">
        <v>433</v>
      </c>
      <c r="AB178"/>
    </row>
    <row r="179" spans="1:28" ht="15.75" x14ac:dyDescent="0.25">
      <c r="A179" s="5" t="s">
        <v>434</v>
      </c>
      <c r="B179" s="52" t="s">
        <v>175</v>
      </c>
      <c r="C179" s="59">
        <v>301783.06</v>
      </c>
      <c r="D179" s="57">
        <v>0</v>
      </c>
      <c r="E179" s="15">
        <v>0</v>
      </c>
      <c r="F179" s="22" t="str">
        <f t="shared" si="3"/>
        <v>Not Required</v>
      </c>
      <c r="G179" s="10">
        <f>FinalAllocation[[#This Row],[Required CCEIS Carryover (267)]]+FinalAllocation[[#This Row],[Required CCEIS Current FY (269)]]</f>
        <v>0</v>
      </c>
      <c r="H179" s="31">
        <v>2144.29</v>
      </c>
      <c r="I179" s="31">
        <v>2682.26</v>
      </c>
      <c r="J179" s="15">
        <f>FinalAllocation[[#This Row],[Required PSPS Carryover (266)]]+FinalAllocation[[#This Row],[Required PSPS Current FY (268)]]</f>
        <v>4826.55</v>
      </c>
      <c r="K179" s="31">
        <v>6284.91</v>
      </c>
      <c r="L179" s="31">
        <v>173529.71</v>
      </c>
      <c r="M179" s="31">
        <f>FinalAllocation[[#This Row],[6702 Carryover]]+L179</f>
        <v>179814.62</v>
      </c>
      <c r="N179" s="31">
        <v>2386.25</v>
      </c>
      <c r="O179" s="31">
        <v>9215.18</v>
      </c>
      <c r="P179" s="31">
        <f>FinalAllocation[[#This Row],[6710 Carryover]]+O179</f>
        <v>11601.43</v>
      </c>
      <c r="Q179" s="31">
        <v>2784.07</v>
      </c>
      <c r="R179" s="32">
        <v>12628.29</v>
      </c>
      <c r="S179" s="34">
        <f>FinalAllocation[[#This Row],[2260 Carryover]]+R179</f>
        <v>15412.36</v>
      </c>
      <c r="T179" s="31">
        <v>988.55</v>
      </c>
      <c r="U179" s="31">
        <v>4485.3100000000004</v>
      </c>
      <c r="V179" s="15">
        <f>FinalAllocation[[#This Row],[2262 Carryover]]+U179</f>
        <v>5473.86</v>
      </c>
      <c r="W179" s="3" t="s">
        <v>434</v>
      </c>
      <c r="AB179"/>
    </row>
    <row r="180" spans="1:28" ht="15.75" x14ac:dyDescent="0.25">
      <c r="A180" s="5" t="s">
        <v>435</v>
      </c>
      <c r="B180" s="51" t="s">
        <v>176</v>
      </c>
      <c r="C180" s="59">
        <v>938428.98</v>
      </c>
      <c r="D180" s="57">
        <v>0</v>
      </c>
      <c r="E180" s="15">
        <v>0</v>
      </c>
      <c r="F180" s="22" t="str">
        <f t="shared" si="3"/>
        <v>Not Required</v>
      </c>
      <c r="G180" s="10">
        <f>FinalAllocation[[#This Row],[Required CCEIS Carryover (267)]]+FinalAllocation[[#This Row],[Required CCEIS Current FY (269)]]</f>
        <v>0</v>
      </c>
      <c r="H180" s="31">
        <v>2885.28</v>
      </c>
      <c r="I180" s="31">
        <v>11858.44</v>
      </c>
      <c r="J180" s="15">
        <f>FinalAllocation[[#This Row],[Required PSPS Carryover (266)]]+FinalAllocation[[#This Row],[Required PSPS Current FY (268)]]</f>
        <v>14743.72</v>
      </c>
      <c r="K180" s="31">
        <v>39866.199999999997</v>
      </c>
      <c r="L180" s="31">
        <v>452104.09</v>
      </c>
      <c r="M180" s="31">
        <f>FinalAllocation[[#This Row],[6702 Carryover]]+L180</f>
        <v>491970.29</v>
      </c>
      <c r="N180" s="31">
        <v>0.01</v>
      </c>
      <c r="O180" s="31">
        <v>19662</v>
      </c>
      <c r="P180" s="31">
        <f>FinalAllocation[[#This Row],[6710 Carryover]]+O180</f>
        <v>19662.009999999998</v>
      </c>
      <c r="Q180" s="31">
        <v>0</v>
      </c>
      <c r="R180" s="32">
        <v>32833.56</v>
      </c>
      <c r="S180" s="34">
        <f>FinalAllocation[[#This Row],[2260 Carryover]]+R180</f>
        <v>32833.56</v>
      </c>
      <c r="T180" s="31">
        <v>0</v>
      </c>
      <c r="U180" s="31">
        <v>11661.8</v>
      </c>
      <c r="V180" s="15">
        <f>FinalAllocation[[#This Row],[2262 Carryover]]+U180</f>
        <v>11661.8</v>
      </c>
      <c r="W180" s="3" t="s">
        <v>435</v>
      </c>
      <c r="AB180"/>
    </row>
    <row r="181" spans="1:28" ht="15.75" x14ac:dyDescent="0.25">
      <c r="A181" s="5" t="s">
        <v>436</v>
      </c>
      <c r="B181" s="52" t="s">
        <v>177</v>
      </c>
      <c r="C181" s="59">
        <v>294026.11</v>
      </c>
      <c r="D181" s="57">
        <v>0</v>
      </c>
      <c r="E181" s="15">
        <v>0</v>
      </c>
      <c r="F181" s="22" t="str">
        <f t="shared" si="3"/>
        <v>Not Required</v>
      </c>
      <c r="G181" s="10">
        <f>FinalAllocation[[#This Row],[Required CCEIS Carryover (267)]]+FinalAllocation[[#This Row],[Required CCEIS Current FY (269)]]</f>
        <v>0</v>
      </c>
      <c r="H181" s="31">
        <v>0</v>
      </c>
      <c r="I181" s="31">
        <v>11964.33</v>
      </c>
      <c r="J181" s="15">
        <f>FinalAllocation[[#This Row],[Required PSPS Carryover (266)]]+FinalAllocation[[#This Row],[Required PSPS Current FY (268)]]</f>
        <v>11964.33</v>
      </c>
      <c r="K181" s="31">
        <v>17308.509999999998</v>
      </c>
      <c r="L181" s="31">
        <v>174154.04</v>
      </c>
      <c r="M181" s="31">
        <f>FinalAllocation[[#This Row],[6702 Carryover]]+L181</f>
        <v>191462.55</v>
      </c>
      <c r="N181" s="31">
        <v>9981.89</v>
      </c>
      <c r="O181" s="31">
        <v>10529.66</v>
      </c>
      <c r="P181" s="31">
        <f>FinalAllocation[[#This Row],[6710 Carryover]]+O181</f>
        <v>20511.55</v>
      </c>
      <c r="Q181" s="31">
        <v>10574.42</v>
      </c>
      <c r="R181" s="32">
        <v>13891.12</v>
      </c>
      <c r="S181" s="34">
        <f>FinalAllocation[[#This Row],[2260 Carryover]]+R181</f>
        <v>24465.54</v>
      </c>
      <c r="T181" s="31">
        <v>6139.48</v>
      </c>
      <c r="U181" s="31">
        <v>4933.84</v>
      </c>
      <c r="V181" s="15">
        <f>FinalAllocation[[#This Row],[2262 Carryover]]+U181</f>
        <v>11073.32</v>
      </c>
      <c r="W181" s="3" t="s">
        <v>436</v>
      </c>
      <c r="AB181"/>
    </row>
    <row r="182" spans="1:28" ht="15.75" x14ac:dyDescent="0.25">
      <c r="A182" s="5" t="s">
        <v>437</v>
      </c>
      <c r="B182" s="51" t="s">
        <v>178</v>
      </c>
      <c r="C182" s="59">
        <v>1472486.37</v>
      </c>
      <c r="D182" s="57">
        <v>0</v>
      </c>
      <c r="E182" s="15">
        <v>0</v>
      </c>
      <c r="F182" s="22" t="str">
        <f t="shared" si="3"/>
        <v>Not Required</v>
      </c>
      <c r="G182" s="10">
        <f>FinalAllocation[[#This Row],[Required CCEIS Carryover (267)]]+FinalAllocation[[#This Row],[Required CCEIS Current FY (269)]]</f>
        <v>0</v>
      </c>
      <c r="H182" s="31">
        <v>3752.11</v>
      </c>
      <c r="I182" s="31">
        <v>6755.61</v>
      </c>
      <c r="J182" s="15">
        <f>FinalAllocation[[#This Row],[Required PSPS Carryover (266)]]+FinalAllocation[[#This Row],[Required PSPS Current FY (268)]]</f>
        <v>10507.72</v>
      </c>
      <c r="K182" s="31">
        <v>7073.89</v>
      </c>
      <c r="L182" s="31">
        <v>443329.31</v>
      </c>
      <c r="M182" s="31">
        <f>FinalAllocation[[#This Row],[6702 Carryover]]+L182</f>
        <v>450403.2</v>
      </c>
      <c r="N182" s="31">
        <v>0</v>
      </c>
      <c r="O182" s="31">
        <v>24082.2</v>
      </c>
      <c r="P182" s="31">
        <f>FinalAllocation[[#This Row],[6710 Carryover]]+O182</f>
        <v>24082.2</v>
      </c>
      <c r="Q182" s="31">
        <v>0</v>
      </c>
      <c r="R182" s="32">
        <v>87135.22</v>
      </c>
      <c r="S182" s="34">
        <f>FinalAllocation[[#This Row],[2260 Carryover]]+R182</f>
        <v>87135.22</v>
      </c>
      <c r="T182" s="31">
        <v>0</v>
      </c>
      <c r="U182" s="31">
        <v>30948.639999999999</v>
      </c>
      <c r="V182" s="15">
        <f>FinalAllocation[[#This Row],[2262 Carryover]]+U182</f>
        <v>30948.639999999999</v>
      </c>
      <c r="W182" s="3" t="s">
        <v>437</v>
      </c>
      <c r="AB182"/>
    </row>
    <row r="183" spans="1:28" ht="15.75" x14ac:dyDescent="0.25">
      <c r="A183" s="5" t="s">
        <v>438</v>
      </c>
      <c r="B183" s="52" t="s">
        <v>179</v>
      </c>
      <c r="C183" s="59">
        <v>286523.21999999997</v>
      </c>
      <c r="D183" s="57">
        <v>0</v>
      </c>
      <c r="E183" s="15">
        <v>0</v>
      </c>
      <c r="F183" s="22" t="str">
        <f t="shared" si="3"/>
        <v>Not Required</v>
      </c>
      <c r="G183" s="10">
        <f>FinalAllocation[[#This Row],[Required CCEIS Carryover (267)]]+FinalAllocation[[#This Row],[Required CCEIS Current FY (269)]]</f>
        <v>0</v>
      </c>
      <c r="H183" s="31">
        <v>0</v>
      </c>
      <c r="I183" s="31">
        <v>0</v>
      </c>
      <c r="J183" s="15">
        <f>FinalAllocation[[#This Row],[Required PSPS Carryover (266)]]+FinalAllocation[[#This Row],[Required PSPS Current FY (268)]]</f>
        <v>0</v>
      </c>
      <c r="K183" s="31">
        <v>5891.53</v>
      </c>
      <c r="L183" s="31">
        <v>190447.53</v>
      </c>
      <c r="M183" s="31">
        <f>FinalAllocation[[#This Row],[6702 Carryover]]+L183</f>
        <v>196339.06</v>
      </c>
      <c r="N183" s="31">
        <v>1.94</v>
      </c>
      <c r="O183" s="31">
        <v>7293.19</v>
      </c>
      <c r="P183" s="31">
        <f>FinalAllocation[[#This Row],[6710 Carryover]]+O183</f>
        <v>7295.13</v>
      </c>
      <c r="Q183" s="31">
        <v>0</v>
      </c>
      <c r="R183" s="32">
        <v>41673.360000000001</v>
      </c>
      <c r="S183" s="34">
        <f>FinalAllocation[[#This Row],[2260 Carryover]]+R183</f>
        <v>41673.360000000001</v>
      </c>
      <c r="T183" s="31">
        <v>0</v>
      </c>
      <c r="U183" s="31">
        <v>14801.52</v>
      </c>
      <c r="V183" s="15">
        <f>FinalAllocation[[#This Row],[2262 Carryover]]+U183</f>
        <v>14801.52</v>
      </c>
      <c r="W183" s="3" t="s">
        <v>438</v>
      </c>
      <c r="AB183"/>
    </row>
    <row r="184" spans="1:28" ht="15.75" x14ac:dyDescent="0.25">
      <c r="A184" s="5" t="s">
        <v>439</v>
      </c>
      <c r="B184" s="52" t="s">
        <v>180</v>
      </c>
      <c r="C184" s="59">
        <v>542728.84</v>
      </c>
      <c r="D184" s="57">
        <v>0</v>
      </c>
      <c r="E184" s="15">
        <v>0</v>
      </c>
      <c r="F184" s="22" t="str">
        <f t="shared" si="3"/>
        <v>Not Required</v>
      </c>
      <c r="G184" s="10">
        <f>FinalAllocation[[#This Row],[Required CCEIS Carryover (267)]]+FinalAllocation[[#This Row],[Required CCEIS Current FY (269)]]</f>
        <v>0</v>
      </c>
      <c r="H184" s="31">
        <v>1722.45</v>
      </c>
      <c r="I184" s="31">
        <v>1776.05</v>
      </c>
      <c r="J184" s="15">
        <f>FinalAllocation[[#This Row],[Required PSPS Carryover (266)]]+FinalAllocation[[#This Row],[Required PSPS Current FY (268)]]</f>
        <v>3498.5</v>
      </c>
      <c r="K184" s="31">
        <v>12738.29</v>
      </c>
      <c r="L184" s="31">
        <v>243480.32000000001</v>
      </c>
      <c r="M184" s="31">
        <f>FinalAllocation[[#This Row],[6702 Carryover]]+L184</f>
        <v>256218.61</v>
      </c>
      <c r="N184" s="31">
        <v>0</v>
      </c>
      <c r="O184" s="31">
        <v>6170.19</v>
      </c>
      <c r="P184" s="31">
        <f>FinalAllocation[[#This Row],[6710 Carryover]]+O184</f>
        <v>6170.19</v>
      </c>
      <c r="Q184" s="31">
        <v>0</v>
      </c>
      <c r="R184" s="32">
        <v>27782.240000000002</v>
      </c>
      <c r="S184" s="34">
        <f>FinalAllocation[[#This Row],[2260 Carryover]]+R184</f>
        <v>27782.240000000002</v>
      </c>
      <c r="T184" s="31">
        <v>0</v>
      </c>
      <c r="U184" s="31">
        <v>9867.68</v>
      </c>
      <c r="V184" s="15">
        <f>FinalAllocation[[#This Row],[2262 Carryover]]+U184</f>
        <v>9867.68</v>
      </c>
      <c r="W184" s="3" t="s">
        <v>439</v>
      </c>
      <c r="AB184"/>
    </row>
    <row r="185" spans="1:28" ht="15.75" x14ac:dyDescent="0.25">
      <c r="A185" s="5" t="s">
        <v>440</v>
      </c>
      <c r="B185" s="52" t="s">
        <v>181</v>
      </c>
      <c r="C185" s="59">
        <v>1093413.18</v>
      </c>
      <c r="D185" s="57">
        <v>0</v>
      </c>
      <c r="E185" s="15">
        <v>0</v>
      </c>
      <c r="F185" s="22" t="str">
        <f t="shared" si="3"/>
        <v>Not Required</v>
      </c>
      <c r="G185" s="10">
        <f>FinalAllocation[[#This Row],[Required CCEIS Carryover (267)]]+FinalAllocation[[#This Row],[Required CCEIS Current FY (269)]]</f>
        <v>0</v>
      </c>
      <c r="H185" s="31">
        <v>0</v>
      </c>
      <c r="I185" s="31">
        <v>0</v>
      </c>
      <c r="J185" s="15">
        <f>FinalAllocation[[#This Row],[Required PSPS Carryover (266)]]+FinalAllocation[[#This Row],[Required PSPS Current FY (268)]]</f>
        <v>0</v>
      </c>
      <c r="K185" s="31">
        <v>210.28</v>
      </c>
      <c r="L185" s="31">
        <v>253306.41</v>
      </c>
      <c r="M185" s="31">
        <f>FinalAllocation[[#This Row],[6702 Carryover]]+L185</f>
        <v>253516.69</v>
      </c>
      <c r="N185" s="31">
        <v>0</v>
      </c>
      <c r="O185" s="31">
        <v>10341.31</v>
      </c>
      <c r="P185" s="31">
        <f>FinalAllocation[[#This Row],[6710 Carryover]]+O185</f>
        <v>10341.31</v>
      </c>
      <c r="Q185" s="31">
        <v>0</v>
      </c>
      <c r="R185" s="32">
        <v>41673.360000000001</v>
      </c>
      <c r="S185" s="34">
        <f>FinalAllocation[[#This Row],[2260 Carryover]]+R185</f>
        <v>41673.360000000001</v>
      </c>
      <c r="T185" s="31">
        <v>0</v>
      </c>
      <c r="U185" s="31">
        <v>14801.52</v>
      </c>
      <c r="V185" s="15">
        <f>FinalAllocation[[#This Row],[2262 Carryover]]+U185</f>
        <v>14801.52</v>
      </c>
      <c r="W185" s="3" t="s">
        <v>440</v>
      </c>
      <c r="AB185"/>
    </row>
    <row r="186" spans="1:28" ht="15.75" x14ac:dyDescent="0.25">
      <c r="A186" s="5" t="s">
        <v>441</v>
      </c>
      <c r="B186" s="51" t="s">
        <v>182</v>
      </c>
      <c r="C186" s="59">
        <v>1015072.62</v>
      </c>
      <c r="D186" s="57">
        <v>0</v>
      </c>
      <c r="E186" s="15">
        <v>0</v>
      </c>
      <c r="F186" s="22" t="str">
        <f t="shared" si="3"/>
        <v>Not Required</v>
      </c>
      <c r="G186" s="10">
        <f>FinalAllocation[[#This Row],[Required CCEIS Carryover (267)]]+FinalAllocation[[#This Row],[Required CCEIS Current FY (269)]]</f>
        <v>0</v>
      </c>
      <c r="H186" s="31">
        <v>1314.31</v>
      </c>
      <c r="I186" s="31">
        <v>0</v>
      </c>
      <c r="J186" s="15">
        <f>FinalAllocation[[#This Row],[Required PSPS Carryover (266)]]+FinalAllocation[[#This Row],[Required PSPS Current FY (268)]]</f>
        <v>1314.31</v>
      </c>
      <c r="K186" s="31">
        <v>17991.560000000001</v>
      </c>
      <c r="L186" s="31">
        <v>309249.11</v>
      </c>
      <c r="M186" s="31">
        <f>FinalAllocation[[#This Row],[6702 Carryover]]+L186</f>
        <v>327240.67</v>
      </c>
      <c r="N186" s="31">
        <v>0</v>
      </c>
      <c r="O186" s="31">
        <v>14843.18</v>
      </c>
      <c r="P186" s="31">
        <f>FinalAllocation[[#This Row],[6710 Carryover]]+O186</f>
        <v>14843.18</v>
      </c>
      <c r="Q186" s="31">
        <v>0</v>
      </c>
      <c r="R186" s="32">
        <v>59352.98</v>
      </c>
      <c r="S186" s="34">
        <f>FinalAllocation[[#This Row],[2260 Carryover]]+R186</f>
        <v>59352.98</v>
      </c>
      <c r="T186" s="31">
        <v>0</v>
      </c>
      <c r="U186" s="31">
        <v>21080.95</v>
      </c>
      <c r="V186" s="15">
        <f>FinalAllocation[[#This Row],[2262 Carryover]]+U186</f>
        <v>21080.95</v>
      </c>
      <c r="W186" s="3" t="s">
        <v>441</v>
      </c>
      <c r="AB186"/>
    </row>
    <row r="187" spans="1:28" ht="15.75" x14ac:dyDescent="0.25">
      <c r="A187" s="5" t="s">
        <v>442</v>
      </c>
      <c r="B187" s="51" t="s">
        <v>183</v>
      </c>
      <c r="C187" s="59">
        <v>542639.98</v>
      </c>
      <c r="D187" s="57">
        <v>0</v>
      </c>
      <c r="E187" s="15">
        <v>0</v>
      </c>
      <c r="F187" s="22" t="str">
        <f t="shared" si="3"/>
        <v>Not Required</v>
      </c>
      <c r="G187" s="10">
        <f>FinalAllocation[[#This Row],[Required CCEIS Carryover (267)]]+FinalAllocation[[#This Row],[Required CCEIS Current FY (269)]]</f>
        <v>0</v>
      </c>
      <c r="H187" s="31">
        <v>0</v>
      </c>
      <c r="I187" s="31">
        <v>7970.45</v>
      </c>
      <c r="J187" s="15">
        <f>FinalAllocation[[#This Row],[Required PSPS Carryover (266)]]+FinalAllocation[[#This Row],[Required PSPS Current FY (268)]]</f>
        <v>7970.45</v>
      </c>
      <c r="K187" s="31">
        <v>19888.5</v>
      </c>
      <c r="L187" s="31">
        <v>178686.31</v>
      </c>
      <c r="M187" s="31">
        <f>FinalAllocation[[#This Row],[6702 Carryover]]+L187</f>
        <v>198574.81</v>
      </c>
      <c r="N187" s="31">
        <v>0</v>
      </c>
      <c r="O187" s="31">
        <v>10930.98</v>
      </c>
      <c r="P187" s="31">
        <f>FinalAllocation[[#This Row],[6710 Carryover]]+O187</f>
        <v>10930.98</v>
      </c>
      <c r="Q187" s="31">
        <v>0</v>
      </c>
      <c r="R187" s="32">
        <v>18942.439999999999</v>
      </c>
      <c r="S187" s="34">
        <f>FinalAllocation[[#This Row],[2260 Carryover]]+R187</f>
        <v>18942.439999999999</v>
      </c>
      <c r="T187" s="31">
        <v>0</v>
      </c>
      <c r="U187" s="31">
        <v>6727.96</v>
      </c>
      <c r="V187" s="15">
        <f>FinalAllocation[[#This Row],[2262 Carryover]]+U187</f>
        <v>6727.96</v>
      </c>
      <c r="W187" s="3" t="s">
        <v>442</v>
      </c>
      <c r="AB187"/>
    </row>
    <row r="188" spans="1:28" ht="15.75" x14ac:dyDescent="0.25">
      <c r="A188" s="5" t="s">
        <v>443</v>
      </c>
      <c r="B188" s="52" t="s">
        <v>184</v>
      </c>
      <c r="C188" s="59">
        <v>1264347.3700000001</v>
      </c>
      <c r="D188" s="57">
        <v>0</v>
      </c>
      <c r="E188" s="15">
        <v>0</v>
      </c>
      <c r="F188" s="22" t="str">
        <f t="shared" si="3"/>
        <v>Not Required</v>
      </c>
      <c r="G188" s="10">
        <f>FinalAllocation[[#This Row],[Required CCEIS Carryover (267)]]+FinalAllocation[[#This Row],[Required CCEIS Current FY (269)]]</f>
        <v>0</v>
      </c>
      <c r="H188" s="31">
        <v>0</v>
      </c>
      <c r="I188" s="31">
        <v>0</v>
      </c>
      <c r="J188" s="15">
        <f>FinalAllocation[[#This Row],[Required PSPS Carryover (266)]]+FinalAllocation[[#This Row],[Required PSPS Current FY (268)]]</f>
        <v>0</v>
      </c>
      <c r="K188" s="31">
        <v>7504.4</v>
      </c>
      <c r="L188" s="31">
        <v>416420.94</v>
      </c>
      <c r="M188" s="31">
        <f>FinalAllocation[[#This Row],[6702 Carryover]]+L188</f>
        <v>423925.34</v>
      </c>
      <c r="N188" s="31">
        <v>0</v>
      </c>
      <c r="O188" s="31">
        <v>18418.810000000001</v>
      </c>
      <c r="P188" s="31">
        <f>FinalAllocation[[#This Row],[6710 Carryover]]+O188</f>
        <v>18418.810000000001</v>
      </c>
      <c r="Q188" s="31">
        <v>0</v>
      </c>
      <c r="R188" s="32">
        <v>58090.15</v>
      </c>
      <c r="S188" s="34">
        <f>FinalAllocation[[#This Row],[2260 Carryover]]+R188</f>
        <v>58090.15</v>
      </c>
      <c r="T188" s="31">
        <v>0</v>
      </c>
      <c r="U188" s="31">
        <v>20632.419999999998</v>
      </c>
      <c r="V188" s="15">
        <f>FinalAllocation[[#This Row],[2262 Carryover]]+U188</f>
        <v>20632.419999999998</v>
      </c>
      <c r="W188" s="3" t="s">
        <v>443</v>
      </c>
      <c r="AB188"/>
    </row>
    <row r="189" spans="1:28" ht="15.75" x14ac:dyDescent="0.25">
      <c r="A189" s="5" t="s">
        <v>444</v>
      </c>
      <c r="B189" s="51" t="s">
        <v>185</v>
      </c>
      <c r="C189" s="59">
        <v>5306397.7699999996</v>
      </c>
      <c r="D189" s="57">
        <v>0</v>
      </c>
      <c r="E189" s="15">
        <v>0</v>
      </c>
      <c r="F189" s="22" t="str">
        <f t="shared" si="3"/>
        <v>Not Required</v>
      </c>
      <c r="G189" s="10">
        <f>FinalAllocation[[#This Row],[Required CCEIS Carryover (267)]]+FinalAllocation[[#This Row],[Required CCEIS Current FY (269)]]</f>
        <v>0</v>
      </c>
      <c r="H189" s="31">
        <v>5128.25</v>
      </c>
      <c r="I189" s="31">
        <v>8002.77</v>
      </c>
      <c r="J189" s="15">
        <f>FinalAllocation[[#This Row],[Required PSPS Carryover (266)]]+FinalAllocation[[#This Row],[Required PSPS Current FY (268)]]</f>
        <v>13131.02</v>
      </c>
      <c r="K189" s="31">
        <v>247023.72</v>
      </c>
      <c r="L189" s="31">
        <v>1358921.29</v>
      </c>
      <c r="M189" s="31">
        <f>FinalAllocation[[#This Row],[6702 Carryover]]+L189</f>
        <v>1605945.01</v>
      </c>
      <c r="N189" s="31">
        <v>19211.54</v>
      </c>
      <c r="O189" s="31">
        <v>71469.41</v>
      </c>
      <c r="P189" s="31">
        <f>FinalAllocation[[#This Row],[6710 Carryover]]+O189</f>
        <v>90680.95</v>
      </c>
      <c r="Q189" s="31">
        <v>144682.19</v>
      </c>
      <c r="R189" s="32">
        <v>203315.53</v>
      </c>
      <c r="S189" s="34">
        <f>FinalAllocation[[#This Row],[2260 Carryover]]+R189</f>
        <v>347997.72</v>
      </c>
      <c r="T189" s="31">
        <v>28214.95</v>
      </c>
      <c r="U189" s="31">
        <v>72213.5</v>
      </c>
      <c r="V189" s="15">
        <f>FinalAllocation[[#This Row],[2262 Carryover]]+U189</f>
        <v>100428.45</v>
      </c>
      <c r="W189" s="3" t="s">
        <v>444</v>
      </c>
      <c r="AB189"/>
    </row>
    <row r="190" spans="1:28" ht="15.75" x14ac:dyDescent="0.25">
      <c r="A190" s="5" t="s">
        <v>445</v>
      </c>
      <c r="B190" s="52" t="s">
        <v>186</v>
      </c>
      <c r="C190" s="59">
        <v>538068.31000000006</v>
      </c>
      <c r="D190" s="57">
        <v>0</v>
      </c>
      <c r="E190" s="15">
        <v>0</v>
      </c>
      <c r="F190" s="22" t="str">
        <f t="shared" si="3"/>
        <v>Not Required</v>
      </c>
      <c r="G190" s="10">
        <f>FinalAllocation[[#This Row],[Required CCEIS Carryover (267)]]+FinalAllocation[[#This Row],[Required CCEIS Current FY (269)]]</f>
        <v>0</v>
      </c>
      <c r="H190" s="31">
        <v>0</v>
      </c>
      <c r="I190" s="31">
        <v>0</v>
      </c>
      <c r="J190" s="15">
        <f>FinalAllocation[[#This Row],[Required PSPS Carryover (266)]]+FinalAllocation[[#This Row],[Required PSPS Current FY (268)]]</f>
        <v>0</v>
      </c>
      <c r="K190" s="31">
        <v>19801.599999999999</v>
      </c>
      <c r="L190" s="31">
        <v>154668.91</v>
      </c>
      <c r="M190" s="31">
        <f>FinalAllocation[[#This Row],[6702 Carryover]]+L190</f>
        <v>174470.51</v>
      </c>
      <c r="N190" s="31">
        <v>0</v>
      </c>
      <c r="O190" s="31">
        <v>10032.83</v>
      </c>
      <c r="P190" s="31">
        <f>FinalAllocation[[#This Row],[6710 Carryover]]+O190</f>
        <v>10032.83</v>
      </c>
      <c r="Q190" s="31">
        <v>0</v>
      </c>
      <c r="R190" s="32">
        <v>20205.27</v>
      </c>
      <c r="S190" s="34">
        <f>FinalAllocation[[#This Row],[2260 Carryover]]+R190</f>
        <v>20205.27</v>
      </c>
      <c r="T190" s="31">
        <v>0</v>
      </c>
      <c r="U190" s="31">
        <v>7176.49</v>
      </c>
      <c r="V190" s="15">
        <f>FinalAllocation[[#This Row],[2262 Carryover]]+U190</f>
        <v>7176.49</v>
      </c>
      <c r="W190" s="3" t="s">
        <v>445</v>
      </c>
      <c r="AB190"/>
    </row>
    <row r="191" spans="1:28" ht="15.75" x14ac:dyDescent="0.25">
      <c r="A191" s="5" t="s">
        <v>446</v>
      </c>
      <c r="B191" s="52" t="s">
        <v>187</v>
      </c>
      <c r="C191" s="59">
        <v>491224.41</v>
      </c>
      <c r="D191" s="57">
        <v>23582.52</v>
      </c>
      <c r="E191" s="15">
        <v>0</v>
      </c>
      <c r="F191" s="22" t="str">
        <f t="shared" si="3"/>
        <v>Required</v>
      </c>
      <c r="G191" s="10">
        <f>FinalAllocation[[#This Row],[Required CCEIS Carryover (267)]]+FinalAllocation[[#This Row],[Required CCEIS Current FY (269)]]</f>
        <v>23582.52</v>
      </c>
      <c r="H191" s="31">
        <v>0</v>
      </c>
      <c r="I191" s="31">
        <v>0</v>
      </c>
      <c r="J191" s="15">
        <f>FinalAllocation[[#This Row],[Required PSPS Carryover (266)]]+FinalAllocation[[#This Row],[Required PSPS Current FY (268)]]</f>
        <v>0</v>
      </c>
      <c r="K191" s="31">
        <v>42177.08</v>
      </c>
      <c r="L191" s="31">
        <v>152412.91</v>
      </c>
      <c r="M191" s="31">
        <f>FinalAllocation[[#This Row],[6702 Carryover]]+L191</f>
        <v>194589.99</v>
      </c>
      <c r="N191" s="31">
        <v>0</v>
      </c>
      <c r="O191" s="31">
        <v>9237.65</v>
      </c>
      <c r="P191" s="31">
        <f>FinalAllocation[[#This Row],[6710 Carryover]]+O191</f>
        <v>9237.65</v>
      </c>
      <c r="Q191" s="31">
        <v>0</v>
      </c>
      <c r="R191" s="32">
        <v>30307.9</v>
      </c>
      <c r="S191" s="34">
        <f>FinalAllocation[[#This Row],[2260 Carryover]]+R191</f>
        <v>30307.9</v>
      </c>
      <c r="T191" s="31">
        <v>0</v>
      </c>
      <c r="U191" s="31">
        <v>10764.74</v>
      </c>
      <c r="V191" s="15">
        <f>FinalAllocation[[#This Row],[2262 Carryover]]+U191</f>
        <v>10764.74</v>
      </c>
      <c r="W191" s="3" t="s">
        <v>446</v>
      </c>
      <c r="AB191"/>
    </row>
    <row r="192" spans="1:28" ht="15.75" x14ac:dyDescent="0.25">
      <c r="A192" s="5" t="s">
        <v>447</v>
      </c>
      <c r="B192" s="51" t="s">
        <v>188</v>
      </c>
      <c r="C192" s="59">
        <v>28165864.98</v>
      </c>
      <c r="D192" s="57">
        <v>0</v>
      </c>
      <c r="E192" s="15">
        <v>0</v>
      </c>
      <c r="F192" s="22" t="str">
        <f t="shared" si="3"/>
        <v>Not Required</v>
      </c>
      <c r="G192" s="10">
        <f>FinalAllocation[[#This Row],[Required CCEIS Carryover (267)]]+FinalAllocation[[#This Row],[Required CCEIS Current FY (269)]]</f>
        <v>0</v>
      </c>
      <c r="H192" s="31">
        <v>565061.75</v>
      </c>
      <c r="I192" s="31">
        <v>121522.89</v>
      </c>
      <c r="J192" s="15">
        <f>FinalAllocation[[#This Row],[Required PSPS Carryover (266)]]+FinalAllocation[[#This Row],[Required PSPS Current FY (268)]]</f>
        <v>686584.64</v>
      </c>
      <c r="K192" s="31">
        <v>90033.09</v>
      </c>
      <c r="L192" s="31">
        <v>5687253.5700000003</v>
      </c>
      <c r="M192" s="31">
        <f>FinalAllocation[[#This Row],[6702 Carryover]]+L192</f>
        <v>5777286.6600000001</v>
      </c>
      <c r="N192" s="31">
        <v>0</v>
      </c>
      <c r="O192" s="31">
        <v>242886.85</v>
      </c>
      <c r="P192" s="31">
        <f>FinalAllocation[[#This Row],[6710 Carryover]]+O192</f>
        <v>242886.85</v>
      </c>
      <c r="Q192" s="31">
        <v>0</v>
      </c>
      <c r="R192" s="32">
        <v>1032994.43</v>
      </c>
      <c r="S192" s="34">
        <f>FinalAllocation[[#This Row],[2260 Carryover]]+R192</f>
        <v>1032994.43</v>
      </c>
      <c r="T192" s="31">
        <v>42200.31</v>
      </c>
      <c r="U192" s="31">
        <v>366898.4</v>
      </c>
      <c r="V192" s="15">
        <f>FinalAllocation[[#This Row],[2262 Carryover]]+U192</f>
        <v>409098.71</v>
      </c>
      <c r="W192" s="3" t="s">
        <v>447</v>
      </c>
      <c r="AB192"/>
    </row>
    <row r="193" spans="1:28" ht="15.75" x14ac:dyDescent="0.25">
      <c r="A193" s="5" t="s">
        <v>448</v>
      </c>
      <c r="B193" s="52" t="s">
        <v>189</v>
      </c>
      <c r="C193" s="59">
        <v>6882522.3499999996</v>
      </c>
      <c r="D193" s="57">
        <v>47360.32</v>
      </c>
      <c r="E193" s="15">
        <v>331613.3</v>
      </c>
      <c r="F193" s="22" t="str">
        <f t="shared" si="3"/>
        <v>Required</v>
      </c>
      <c r="G193" s="10">
        <f>FinalAllocation[[#This Row],[Required CCEIS Carryover (267)]]+FinalAllocation[[#This Row],[Required CCEIS Current FY (269)]]</f>
        <v>378973.62</v>
      </c>
      <c r="H193" s="31">
        <v>18567.38</v>
      </c>
      <c r="I193" s="31">
        <v>12572.25</v>
      </c>
      <c r="J193" s="15">
        <f>FinalAllocation[[#This Row],[Required PSPS Carryover (266)]]+FinalAllocation[[#This Row],[Required PSPS Current FY (268)]]</f>
        <v>31139.63</v>
      </c>
      <c r="K193" s="31">
        <v>10636.46</v>
      </c>
      <c r="L193" s="31">
        <v>2197688.1</v>
      </c>
      <c r="M193" s="31">
        <f>FinalAllocation[[#This Row],[6702 Carryover]]+L193</f>
        <v>2208324.56</v>
      </c>
      <c r="N193" s="31">
        <v>2679.82</v>
      </c>
      <c r="O193" s="31">
        <v>92440.4</v>
      </c>
      <c r="P193" s="31">
        <f>FinalAllocation[[#This Row],[6710 Carryover]]+O193</f>
        <v>95120.22</v>
      </c>
      <c r="Q193" s="31">
        <v>0</v>
      </c>
      <c r="R193" s="32">
        <v>215943.82</v>
      </c>
      <c r="S193" s="34">
        <f>FinalAllocation[[#This Row],[2260 Carryover]]+R193</f>
        <v>215943.82</v>
      </c>
      <c r="T193" s="31">
        <v>0</v>
      </c>
      <c r="U193" s="31">
        <v>76698.81</v>
      </c>
      <c r="V193" s="15">
        <f>FinalAllocation[[#This Row],[2262 Carryover]]+U193</f>
        <v>76698.81</v>
      </c>
      <c r="W193" s="3" t="s">
        <v>448</v>
      </c>
      <c r="AB193"/>
    </row>
    <row r="194" spans="1:28" ht="15.75" x14ac:dyDescent="0.25">
      <c r="A194" s="5" t="s">
        <v>449</v>
      </c>
      <c r="B194" s="51" t="s">
        <v>190</v>
      </c>
      <c r="C194" s="59">
        <v>14460157.34</v>
      </c>
      <c r="D194" s="57">
        <v>105611.78</v>
      </c>
      <c r="E194" s="15">
        <v>0</v>
      </c>
      <c r="F194" s="22" t="str">
        <f t="shared" si="3"/>
        <v>Required</v>
      </c>
      <c r="G194" s="10">
        <f>FinalAllocation[[#This Row],[Required CCEIS Carryover (267)]]+FinalAllocation[[#This Row],[Required CCEIS Current FY (269)]]</f>
        <v>105611.78</v>
      </c>
      <c r="H194" s="31">
        <v>101151.02</v>
      </c>
      <c r="I194" s="31">
        <v>152052.24</v>
      </c>
      <c r="J194" s="15">
        <f>FinalAllocation[[#This Row],[Required PSPS Carryover (266)]]+FinalAllocation[[#This Row],[Required PSPS Current FY (268)]]</f>
        <v>253203.26</v>
      </c>
      <c r="K194" s="31">
        <v>304198.34999999998</v>
      </c>
      <c r="L194" s="31">
        <v>3097625.53</v>
      </c>
      <c r="M194" s="31">
        <f>FinalAllocation[[#This Row],[6702 Carryover]]+L194</f>
        <v>3401823.88</v>
      </c>
      <c r="N194" s="31">
        <v>33769.43</v>
      </c>
      <c r="O194" s="31">
        <v>107447.38</v>
      </c>
      <c r="P194" s="31">
        <f>FinalAllocation[[#This Row],[6710 Carryover]]+O194</f>
        <v>141216.81</v>
      </c>
      <c r="Q194" s="31">
        <v>462970.34</v>
      </c>
      <c r="R194" s="32">
        <v>280348.12</v>
      </c>
      <c r="S194" s="34">
        <f>FinalAllocation[[#This Row],[2260 Carryover]]+R194</f>
        <v>743318.46</v>
      </c>
      <c r="T194" s="31">
        <v>101832.94</v>
      </c>
      <c r="U194" s="31">
        <v>99573.89</v>
      </c>
      <c r="V194" s="15">
        <f>FinalAllocation[[#This Row],[2262 Carryover]]+U194</f>
        <v>201406.83</v>
      </c>
      <c r="W194" s="3" t="s">
        <v>449</v>
      </c>
      <c r="AB194"/>
    </row>
    <row r="195" spans="1:28" ht="15.75" x14ac:dyDescent="0.25">
      <c r="A195" s="5" t="s">
        <v>450</v>
      </c>
      <c r="B195" s="51" t="s">
        <v>191</v>
      </c>
      <c r="C195" s="59">
        <v>4390933.6900000004</v>
      </c>
      <c r="D195" s="57">
        <v>0</v>
      </c>
      <c r="E195" s="15">
        <v>0</v>
      </c>
      <c r="F195" s="22" t="str">
        <f t="shared" ref="F195:F259" si="4">IF(G195=0,"Not Required","Required")</f>
        <v>Not Required</v>
      </c>
      <c r="G195" s="10">
        <f>FinalAllocation[[#This Row],[Required CCEIS Carryover (267)]]+FinalAllocation[[#This Row],[Required CCEIS Current FY (269)]]</f>
        <v>0</v>
      </c>
      <c r="H195" s="31">
        <v>0</v>
      </c>
      <c r="I195" s="31">
        <v>3666.61</v>
      </c>
      <c r="J195" s="15">
        <f>FinalAllocation[[#This Row],[Required PSPS Carryover (266)]]+FinalAllocation[[#This Row],[Required PSPS Current FY (268)]]</f>
        <v>3666.61</v>
      </c>
      <c r="K195" s="31">
        <v>31680.799999999999</v>
      </c>
      <c r="L195" s="31">
        <v>1306809.32</v>
      </c>
      <c r="M195" s="31">
        <f>FinalAllocation[[#This Row],[6702 Carryover]]+L195</f>
        <v>1338490.1200000001</v>
      </c>
      <c r="N195" s="31">
        <v>79.12</v>
      </c>
      <c r="O195" s="31">
        <v>58358.66</v>
      </c>
      <c r="P195" s="31">
        <f>FinalAllocation[[#This Row],[6710 Carryover]]+O195</f>
        <v>58437.78</v>
      </c>
      <c r="Q195" s="31">
        <v>0</v>
      </c>
      <c r="R195" s="32">
        <v>244988.9</v>
      </c>
      <c r="S195" s="34">
        <f>FinalAllocation[[#This Row],[2260 Carryover]]+R195</f>
        <v>244988.9</v>
      </c>
      <c r="T195" s="31">
        <v>0</v>
      </c>
      <c r="U195" s="31">
        <v>87015.02</v>
      </c>
      <c r="V195" s="15">
        <f>FinalAllocation[[#This Row],[2262 Carryover]]+U195</f>
        <v>87015.02</v>
      </c>
      <c r="W195" s="3" t="s">
        <v>450</v>
      </c>
      <c r="AB195"/>
    </row>
    <row r="196" spans="1:28" ht="15.75" x14ac:dyDescent="0.25">
      <c r="A196" s="5" t="s">
        <v>451</v>
      </c>
      <c r="B196" s="51" t="s">
        <v>192</v>
      </c>
      <c r="C196" s="59">
        <v>293550.45</v>
      </c>
      <c r="D196" s="57">
        <v>2360.61</v>
      </c>
      <c r="E196" s="15">
        <v>0</v>
      </c>
      <c r="F196" s="22" t="str">
        <f t="shared" si="4"/>
        <v>Required</v>
      </c>
      <c r="G196" s="10">
        <f>FinalAllocation[[#This Row],[Required CCEIS Carryover (267)]]+FinalAllocation[[#This Row],[Required CCEIS Current FY (269)]]</f>
        <v>2360.61</v>
      </c>
      <c r="H196" s="31">
        <v>0</v>
      </c>
      <c r="I196" s="31">
        <v>0</v>
      </c>
      <c r="J196" s="15">
        <f>FinalAllocation[[#This Row],[Required PSPS Carryover (266)]]+FinalAllocation[[#This Row],[Required PSPS Current FY (268)]]</f>
        <v>0</v>
      </c>
      <c r="K196" s="31">
        <v>300</v>
      </c>
      <c r="L196" s="31">
        <v>426867.89</v>
      </c>
      <c r="M196" s="31">
        <f>FinalAllocation[[#This Row],[6702 Carryover]]+L196</f>
        <v>427167.89</v>
      </c>
      <c r="N196" s="31">
        <v>34500.97</v>
      </c>
      <c r="O196" s="31">
        <v>0</v>
      </c>
      <c r="P196" s="31">
        <f>FinalAllocation[[#This Row],[6710 Carryover]]+O196</f>
        <v>34500.97</v>
      </c>
      <c r="Q196" s="31">
        <v>77891.240000000005</v>
      </c>
      <c r="R196" s="32">
        <v>13891.12</v>
      </c>
      <c r="S196" s="34">
        <f>FinalAllocation[[#This Row],[2260 Carryover]]+R196</f>
        <v>91782.36</v>
      </c>
      <c r="T196" s="31">
        <v>16431.93</v>
      </c>
      <c r="U196" s="31">
        <v>4933.84</v>
      </c>
      <c r="V196" s="15">
        <f>FinalAllocation[[#This Row],[2262 Carryover]]+U196</f>
        <v>21365.77</v>
      </c>
      <c r="W196" s="3" t="s">
        <v>451</v>
      </c>
      <c r="AB196"/>
    </row>
    <row r="197" spans="1:28" ht="15.75" x14ac:dyDescent="0.25">
      <c r="A197" s="5" t="s">
        <v>452</v>
      </c>
      <c r="B197" s="52" t="s">
        <v>193</v>
      </c>
      <c r="C197" s="59">
        <v>2319905.7799999998</v>
      </c>
      <c r="D197" s="57">
        <v>7180.04</v>
      </c>
      <c r="E197" s="15">
        <v>163029.96</v>
      </c>
      <c r="F197" s="22" t="str">
        <f t="shared" si="4"/>
        <v>Required</v>
      </c>
      <c r="G197" s="10">
        <f>FinalAllocation[[#This Row],[Required CCEIS Carryover (267)]]+FinalAllocation[[#This Row],[Required CCEIS Current FY (269)]]</f>
        <v>170210</v>
      </c>
      <c r="H197" s="31">
        <v>0</v>
      </c>
      <c r="I197" s="31">
        <v>0</v>
      </c>
      <c r="J197" s="15">
        <f>FinalAllocation[[#This Row],[Required PSPS Carryover (266)]]+FinalAllocation[[#This Row],[Required PSPS Current FY (268)]]</f>
        <v>0</v>
      </c>
      <c r="K197" s="31">
        <v>0</v>
      </c>
      <c r="L197" s="31">
        <v>1076562.77</v>
      </c>
      <c r="M197" s="31">
        <f>FinalAllocation[[#This Row],[6702 Carryover]]+L197</f>
        <v>1076562.77</v>
      </c>
      <c r="N197" s="31">
        <v>68162.62</v>
      </c>
      <c r="O197" s="31">
        <v>40782.339999999997</v>
      </c>
      <c r="P197" s="31">
        <f>FinalAllocation[[#This Row],[6710 Carryover]]+O197</f>
        <v>108944.96000000001</v>
      </c>
      <c r="Q197" s="31">
        <v>100622.91</v>
      </c>
      <c r="R197" s="32">
        <v>3788.49</v>
      </c>
      <c r="S197" s="34">
        <f>FinalAllocation[[#This Row],[2260 Carryover]]+R197</f>
        <v>104411.4</v>
      </c>
      <c r="T197" s="31">
        <v>29864.32</v>
      </c>
      <c r="U197" s="31">
        <v>1345.59</v>
      </c>
      <c r="V197" s="15">
        <f>FinalAllocation[[#This Row],[2262 Carryover]]+U197</f>
        <v>31209.91</v>
      </c>
      <c r="W197" s="3" t="s">
        <v>452</v>
      </c>
      <c r="AB197"/>
    </row>
    <row r="198" spans="1:28" ht="15.75" x14ac:dyDescent="0.25">
      <c r="A198" s="5" t="s">
        <v>453</v>
      </c>
      <c r="B198" s="52" t="s">
        <v>194</v>
      </c>
      <c r="C198" s="59">
        <v>2372196.67</v>
      </c>
      <c r="D198" s="57">
        <v>0</v>
      </c>
      <c r="E198" s="15">
        <v>0</v>
      </c>
      <c r="F198" s="22" t="str">
        <f t="shared" si="4"/>
        <v>Not Required</v>
      </c>
      <c r="G198" s="10">
        <f>FinalAllocation[[#This Row],[Required CCEIS Carryover (267)]]+FinalAllocation[[#This Row],[Required CCEIS Current FY (269)]]</f>
        <v>0</v>
      </c>
      <c r="H198" s="31">
        <v>0</v>
      </c>
      <c r="I198" s="31">
        <v>0</v>
      </c>
      <c r="J198" s="15">
        <f>FinalAllocation[[#This Row],[Required PSPS Carryover (266)]]+FinalAllocation[[#This Row],[Required PSPS Current FY (268)]]</f>
        <v>0</v>
      </c>
      <c r="K198" s="31">
        <v>0</v>
      </c>
      <c r="L198" s="31">
        <v>923796.6</v>
      </c>
      <c r="M198" s="31">
        <f>FinalAllocation[[#This Row],[6702 Carryover]]+L198</f>
        <v>923796.6</v>
      </c>
      <c r="N198" s="31">
        <v>0</v>
      </c>
      <c r="O198" s="31">
        <v>0</v>
      </c>
      <c r="P198" s="31">
        <f>FinalAllocation[[#This Row],[6710 Carryover]]+O198</f>
        <v>0</v>
      </c>
      <c r="Q198" s="31">
        <v>0</v>
      </c>
      <c r="R198" s="32">
        <v>0</v>
      </c>
      <c r="S198" s="34">
        <f>FinalAllocation[[#This Row],[2260 Carryover]]+R198</f>
        <v>0</v>
      </c>
      <c r="T198" s="31">
        <v>0</v>
      </c>
      <c r="U198" s="31">
        <v>0</v>
      </c>
      <c r="V198" s="15">
        <f>FinalAllocation[[#This Row],[2262 Carryover]]+U198</f>
        <v>0</v>
      </c>
      <c r="W198" s="3" t="s">
        <v>453</v>
      </c>
      <c r="AB198"/>
    </row>
    <row r="199" spans="1:28" ht="15.75" x14ac:dyDescent="0.25">
      <c r="A199" s="5" t="s">
        <v>454</v>
      </c>
      <c r="B199" s="52" t="s">
        <v>195</v>
      </c>
      <c r="C199" s="59">
        <v>2186616.65</v>
      </c>
      <c r="D199" s="57">
        <v>0</v>
      </c>
      <c r="E199" s="15">
        <v>0</v>
      </c>
      <c r="F199" s="22" t="str">
        <f t="shared" si="4"/>
        <v>Not Required</v>
      </c>
      <c r="G199" s="10">
        <f>FinalAllocation[[#This Row],[Required CCEIS Carryover (267)]]+FinalAllocation[[#This Row],[Required CCEIS Current FY (269)]]</f>
        <v>0</v>
      </c>
      <c r="H199" s="31">
        <v>0</v>
      </c>
      <c r="I199" s="31">
        <v>0</v>
      </c>
      <c r="J199" s="15">
        <f>FinalAllocation[[#This Row],[Required PSPS Carryover (266)]]+FinalAllocation[[#This Row],[Required PSPS Current FY (268)]]</f>
        <v>0</v>
      </c>
      <c r="K199" s="31">
        <v>0</v>
      </c>
      <c r="L199" s="31">
        <v>844628.64</v>
      </c>
      <c r="M199" s="31">
        <f>FinalAllocation[[#This Row],[6702 Carryover]]+L199</f>
        <v>844628.64</v>
      </c>
      <c r="N199" s="31">
        <v>0</v>
      </c>
      <c r="O199" s="31">
        <v>26291.27</v>
      </c>
      <c r="P199" s="31">
        <f>FinalAllocation[[#This Row],[6710 Carryover]]+O199</f>
        <v>26291.27</v>
      </c>
      <c r="Q199" s="31">
        <v>0</v>
      </c>
      <c r="R199" s="32">
        <v>23993.75</v>
      </c>
      <c r="S199" s="34">
        <f>FinalAllocation[[#This Row],[2260 Carryover]]+R199</f>
        <v>23993.75</v>
      </c>
      <c r="T199" s="31">
        <v>0</v>
      </c>
      <c r="U199" s="31">
        <v>8522.09</v>
      </c>
      <c r="V199" s="15">
        <f>FinalAllocation[[#This Row],[2262 Carryover]]+U199</f>
        <v>8522.09</v>
      </c>
      <c r="W199" s="3" t="s">
        <v>454</v>
      </c>
      <c r="AB199"/>
    </row>
    <row r="200" spans="1:28" ht="15.75" x14ac:dyDescent="0.25">
      <c r="A200" s="5" t="s">
        <v>455</v>
      </c>
      <c r="B200" s="52" t="s">
        <v>196</v>
      </c>
      <c r="C200" s="59">
        <v>368170.01</v>
      </c>
      <c r="D200" s="57">
        <v>0</v>
      </c>
      <c r="E200" s="15">
        <v>0</v>
      </c>
      <c r="F200" s="22" t="str">
        <f t="shared" si="4"/>
        <v>Not Required</v>
      </c>
      <c r="G200" s="10">
        <f>FinalAllocation[[#This Row],[Required CCEIS Carryover (267)]]+FinalAllocation[[#This Row],[Required CCEIS Current FY (269)]]</f>
        <v>0</v>
      </c>
      <c r="H200" s="31">
        <v>0</v>
      </c>
      <c r="I200" s="31">
        <v>0</v>
      </c>
      <c r="J200" s="15">
        <f>FinalAllocation[[#This Row],[Required PSPS Carryover (266)]]+FinalAllocation[[#This Row],[Required PSPS Current FY (268)]]</f>
        <v>0</v>
      </c>
      <c r="K200" s="31">
        <v>214220.43</v>
      </c>
      <c r="L200" s="31">
        <v>177543.54</v>
      </c>
      <c r="M200" s="31">
        <f>FinalAllocation[[#This Row],[6702 Carryover]]+L200</f>
        <v>391763.97</v>
      </c>
      <c r="N200" s="31">
        <v>19948.419999999998</v>
      </c>
      <c r="O200" s="31">
        <v>7206.48</v>
      </c>
      <c r="P200" s="31">
        <f>FinalAllocation[[#This Row],[6710 Carryover]]+O200</f>
        <v>27154.9</v>
      </c>
      <c r="Q200" s="31">
        <v>9364.33</v>
      </c>
      <c r="R200" s="32">
        <v>1262.82</v>
      </c>
      <c r="S200" s="34">
        <f>FinalAllocation[[#This Row],[2260 Carryover]]+R200</f>
        <v>10627.15</v>
      </c>
      <c r="T200" s="31">
        <v>3325.03</v>
      </c>
      <c r="U200" s="31">
        <v>448.53</v>
      </c>
      <c r="V200" s="15">
        <f>FinalAllocation[[#This Row],[2262 Carryover]]+U200</f>
        <v>3773.56</v>
      </c>
      <c r="W200" s="3" t="s">
        <v>455</v>
      </c>
      <c r="AB200"/>
    </row>
    <row r="201" spans="1:28" ht="15.75" x14ac:dyDescent="0.25">
      <c r="A201" s="5" t="s">
        <v>456</v>
      </c>
      <c r="B201" s="51" t="s">
        <v>197</v>
      </c>
      <c r="C201" s="59">
        <v>251094.96</v>
      </c>
      <c r="D201" s="57">
        <v>0</v>
      </c>
      <c r="E201" s="15">
        <v>0</v>
      </c>
      <c r="F201" s="22" t="str">
        <f t="shared" si="4"/>
        <v>Not Required</v>
      </c>
      <c r="G201" s="10">
        <f>FinalAllocation[[#This Row],[Required CCEIS Carryover (267)]]+FinalAllocation[[#This Row],[Required CCEIS Current FY (269)]]</f>
        <v>0</v>
      </c>
      <c r="H201" s="31">
        <v>0</v>
      </c>
      <c r="I201" s="31">
        <v>0</v>
      </c>
      <c r="J201" s="15">
        <f>FinalAllocation[[#This Row],[Required PSPS Carryover (266)]]+FinalAllocation[[#This Row],[Required PSPS Current FY (268)]]</f>
        <v>0</v>
      </c>
      <c r="K201" s="31">
        <v>5867.06</v>
      </c>
      <c r="L201" s="31">
        <v>102162.66</v>
      </c>
      <c r="M201" s="31">
        <f>FinalAllocation[[#This Row],[6702 Carryover]]+L201</f>
        <v>108029.72</v>
      </c>
      <c r="N201" s="31">
        <v>0</v>
      </c>
      <c r="O201" s="31">
        <v>0</v>
      </c>
      <c r="P201" s="31">
        <f>FinalAllocation[[#This Row],[6710 Carryover]]+O201</f>
        <v>0</v>
      </c>
      <c r="Q201" s="31">
        <v>0</v>
      </c>
      <c r="R201" s="32">
        <v>6314.14</v>
      </c>
      <c r="S201" s="34">
        <f>FinalAllocation[[#This Row],[2260 Carryover]]+R201</f>
        <v>6314.14</v>
      </c>
      <c r="T201" s="31">
        <v>0</v>
      </c>
      <c r="U201" s="31">
        <v>0</v>
      </c>
      <c r="V201" s="15">
        <f>FinalAllocation[[#This Row],[2262 Carryover]]+U201</f>
        <v>0</v>
      </c>
      <c r="W201" s="3" t="s">
        <v>456</v>
      </c>
      <c r="AB201"/>
    </row>
    <row r="202" spans="1:28" ht="15.75" x14ac:dyDescent="0.25">
      <c r="A202" s="5" t="s">
        <v>457</v>
      </c>
      <c r="B202" s="51" t="s">
        <v>198</v>
      </c>
      <c r="C202" s="59">
        <v>44645.9</v>
      </c>
      <c r="D202" s="57">
        <v>0</v>
      </c>
      <c r="E202" s="15">
        <v>0</v>
      </c>
      <c r="F202" s="22" t="str">
        <f t="shared" si="4"/>
        <v>Not Required</v>
      </c>
      <c r="G202" s="10">
        <f>FinalAllocation[[#This Row],[Required CCEIS Carryover (267)]]+FinalAllocation[[#This Row],[Required CCEIS Current FY (269)]]</f>
        <v>0</v>
      </c>
      <c r="H202" s="31">
        <v>0</v>
      </c>
      <c r="I202" s="31">
        <v>0</v>
      </c>
      <c r="J202" s="15">
        <f>FinalAllocation[[#This Row],[Required PSPS Carryover (266)]]+FinalAllocation[[#This Row],[Required PSPS Current FY (268)]]</f>
        <v>0</v>
      </c>
      <c r="K202" s="31">
        <v>10122.200000000001</v>
      </c>
      <c r="L202" s="31">
        <v>191799.62</v>
      </c>
      <c r="M202" s="31">
        <f>FinalAllocation[[#This Row],[6702 Carryover]]+L202</f>
        <v>201921.82</v>
      </c>
      <c r="N202" s="31">
        <v>0</v>
      </c>
      <c r="O202" s="31">
        <v>0</v>
      </c>
      <c r="P202" s="31">
        <f>FinalAllocation[[#This Row],[6710 Carryover]]+O202</f>
        <v>0</v>
      </c>
      <c r="Q202" s="31">
        <v>0</v>
      </c>
      <c r="R202" s="32">
        <v>0</v>
      </c>
      <c r="S202" s="34">
        <f>FinalAllocation[[#This Row],[2260 Carryover]]+R202</f>
        <v>0</v>
      </c>
      <c r="T202" s="31">
        <v>0</v>
      </c>
      <c r="U202" s="31">
        <v>0</v>
      </c>
      <c r="V202" s="15">
        <f>FinalAllocation[[#This Row],[2262 Carryover]]+U202</f>
        <v>0</v>
      </c>
      <c r="W202" s="3" t="s">
        <v>457</v>
      </c>
      <c r="AB202"/>
    </row>
    <row r="203" spans="1:28" ht="15.75" x14ac:dyDescent="0.25">
      <c r="A203" s="5" t="s">
        <v>458</v>
      </c>
      <c r="B203" s="51" t="s">
        <v>199</v>
      </c>
      <c r="C203" s="59">
        <v>283682.09999999998</v>
      </c>
      <c r="D203" s="57">
        <v>0</v>
      </c>
      <c r="E203" s="15">
        <v>0</v>
      </c>
      <c r="F203" s="22" t="str">
        <f t="shared" si="4"/>
        <v>Not Required</v>
      </c>
      <c r="G203" s="10">
        <f>FinalAllocation[[#This Row],[Required CCEIS Carryover (267)]]+FinalAllocation[[#This Row],[Required CCEIS Current FY (269)]]</f>
        <v>0</v>
      </c>
      <c r="H203" s="31">
        <v>0</v>
      </c>
      <c r="I203" s="31">
        <v>0</v>
      </c>
      <c r="J203" s="15">
        <f>FinalAllocation[[#This Row],[Required PSPS Carryover (266)]]+FinalAllocation[[#This Row],[Required PSPS Current FY (268)]]</f>
        <v>0</v>
      </c>
      <c r="K203" s="31">
        <v>0</v>
      </c>
      <c r="L203" s="31">
        <v>161681.74</v>
      </c>
      <c r="M203" s="31">
        <f>FinalAllocation[[#This Row],[6702 Carryover]]+L203</f>
        <v>161681.74</v>
      </c>
      <c r="N203" s="31">
        <v>8.33</v>
      </c>
      <c r="O203" s="31">
        <v>7506.62</v>
      </c>
      <c r="P203" s="31">
        <f>FinalAllocation[[#This Row],[6710 Carryover]]+O203</f>
        <v>7514.95</v>
      </c>
      <c r="Q203" s="31">
        <v>0</v>
      </c>
      <c r="R203" s="32">
        <v>0</v>
      </c>
      <c r="S203" s="34">
        <f>FinalAllocation[[#This Row],[2260 Carryover]]+R203</f>
        <v>0</v>
      </c>
      <c r="T203" s="31">
        <v>0</v>
      </c>
      <c r="U203" s="31">
        <v>2242.65</v>
      </c>
      <c r="V203" s="15">
        <f>FinalAllocation[[#This Row],[2262 Carryover]]+U203</f>
        <v>2242.65</v>
      </c>
      <c r="W203" s="3" t="s">
        <v>458</v>
      </c>
      <c r="AB203"/>
    </row>
    <row r="204" spans="1:28" ht="15.75" x14ac:dyDescent="0.25">
      <c r="A204" s="5" t="s">
        <v>459</v>
      </c>
      <c r="B204" s="51" t="s">
        <v>200</v>
      </c>
      <c r="C204" s="59">
        <v>61539.68</v>
      </c>
      <c r="D204" s="57">
        <v>0</v>
      </c>
      <c r="E204" s="15">
        <v>0</v>
      </c>
      <c r="F204" s="22" t="str">
        <f t="shared" si="4"/>
        <v>Not Required</v>
      </c>
      <c r="G204" s="10">
        <f>FinalAllocation[[#This Row],[Required CCEIS Carryover (267)]]+FinalAllocation[[#This Row],[Required CCEIS Current FY (269)]]</f>
        <v>0</v>
      </c>
      <c r="H204" s="31">
        <v>0</v>
      </c>
      <c r="I204" s="31">
        <v>0</v>
      </c>
      <c r="J204" s="15">
        <f>FinalAllocation[[#This Row],[Required PSPS Carryover (266)]]+FinalAllocation[[#This Row],[Required PSPS Current FY (268)]]</f>
        <v>0</v>
      </c>
      <c r="K204" s="31">
        <v>954.09</v>
      </c>
      <c r="L204" s="31">
        <v>107616.26</v>
      </c>
      <c r="M204" s="31">
        <f>FinalAllocation[[#This Row],[6702 Carryover]]+L204</f>
        <v>108570.35</v>
      </c>
      <c r="N204" s="31">
        <v>8878.9</v>
      </c>
      <c r="O204" s="31">
        <v>4431.3500000000004</v>
      </c>
      <c r="P204" s="31">
        <f>FinalAllocation[[#This Row],[6710 Carryover]]+O204</f>
        <v>13310.25</v>
      </c>
      <c r="Q204" s="31">
        <v>8436.92</v>
      </c>
      <c r="R204" s="32">
        <v>5051.3100000000004</v>
      </c>
      <c r="S204" s="34">
        <f>FinalAllocation[[#This Row],[2260 Carryover]]+R204</f>
        <v>13488.23</v>
      </c>
      <c r="T204" s="31">
        <v>2995.72</v>
      </c>
      <c r="U204" s="31">
        <v>1794.12</v>
      </c>
      <c r="V204" s="15">
        <f>FinalAllocation[[#This Row],[2262 Carryover]]+U204</f>
        <v>4789.84</v>
      </c>
      <c r="W204" s="3" t="s">
        <v>459</v>
      </c>
      <c r="AB204"/>
    </row>
    <row r="205" spans="1:28" ht="15.75" x14ac:dyDescent="0.25">
      <c r="A205" s="3" t="s">
        <v>460</v>
      </c>
      <c r="B205" s="52" t="s">
        <v>201</v>
      </c>
      <c r="C205" s="59">
        <v>34485</v>
      </c>
      <c r="D205" s="57">
        <v>0</v>
      </c>
      <c r="E205" s="15">
        <v>0</v>
      </c>
      <c r="F205" s="22" t="str">
        <f>IF(G205=0,"Not Required","Required")</f>
        <v>Not Required</v>
      </c>
      <c r="G205" s="10">
        <v>0</v>
      </c>
      <c r="H205" s="31">
        <v>0</v>
      </c>
      <c r="I205" s="31">
        <v>0</v>
      </c>
      <c r="J205" s="15">
        <f>FinalAllocation[[#This Row],[Required PSPS Carryover (266)]]+FinalAllocation[[#This Row],[Required PSPS Current FY (268)]]</f>
        <v>0</v>
      </c>
      <c r="K205" s="31">
        <v>3585.98</v>
      </c>
      <c r="L205" s="31">
        <v>20001.23</v>
      </c>
      <c r="M205" s="31">
        <f>FinalAllocation[[#This Row],[6702 Carryover]]+L205</f>
        <v>23587.21</v>
      </c>
      <c r="N205" s="31">
        <v>0</v>
      </c>
      <c r="O205" s="31">
        <v>0</v>
      </c>
      <c r="P205" s="31">
        <f>FinalAllocation[[#This Row],[6710 Carryover]]+O205</f>
        <v>0</v>
      </c>
      <c r="Q205" s="31">
        <v>0</v>
      </c>
      <c r="R205" s="32">
        <v>0</v>
      </c>
      <c r="S205" s="34">
        <f>FinalAllocation[[#This Row],[2260 Carryover]]+R205</f>
        <v>0</v>
      </c>
      <c r="T205" s="31">
        <v>0</v>
      </c>
      <c r="U205" s="31">
        <v>0</v>
      </c>
      <c r="V205" s="15">
        <f>FinalAllocation[[#This Row],[2262 Carryover]]+U205</f>
        <v>0</v>
      </c>
      <c r="W205" s="3" t="s">
        <v>546</v>
      </c>
      <c r="AB205"/>
    </row>
    <row r="206" spans="1:28" ht="15.75" x14ac:dyDescent="0.25">
      <c r="A206" s="5" t="s">
        <v>545</v>
      </c>
      <c r="B206" s="52"/>
      <c r="C206" s="59">
        <v>42119</v>
      </c>
      <c r="D206" s="57">
        <v>0</v>
      </c>
      <c r="E206" s="15">
        <v>0</v>
      </c>
      <c r="F206" s="22" t="str">
        <f>IF(G206=0,"Not Required","Required")</f>
        <v>Not Required</v>
      </c>
      <c r="G206" s="10"/>
      <c r="H206" s="31">
        <v>0</v>
      </c>
      <c r="I206" s="31">
        <v>0</v>
      </c>
      <c r="J206" s="15">
        <f>FinalAllocation[[#This Row],[Required PSPS Carryover (266)]]+FinalAllocation[[#This Row],[Required PSPS Current FY (268)]]</f>
        <v>0</v>
      </c>
      <c r="K206" s="31">
        <v>2890.66</v>
      </c>
      <c r="L206" s="31">
        <v>41606.6</v>
      </c>
      <c r="M206" s="31">
        <f>FinalAllocation[[#This Row],[6702 Carryover]]+L206</f>
        <v>44497.26</v>
      </c>
      <c r="N206" s="31">
        <v>0</v>
      </c>
      <c r="O206" s="31">
        <v>0</v>
      </c>
      <c r="P206" s="31">
        <f>FinalAllocation[[#This Row],[6710 Carryover]]+O206</f>
        <v>0</v>
      </c>
      <c r="Q206" s="31">
        <v>0</v>
      </c>
      <c r="R206" s="32">
        <v>0</v>
      </c>
      <c r="S206" s="34">
        <f>FinalAllocation[[#This Row],[2260 Carryover]]+R206</f>
        <v>0</v>
      </c>
      <c r="T206" s="31">
        <v>0</v>
      </c>
      <c r="U206" s="31">
        <v>0</v>
      </c>
      <c r="V206" s="15">
        <f>FinalAllocation[[#This Row],[2262 Carryover]]+U206</f>
        <v>0</v>
      </c>
      <c r="W206" s="3" t="s">
        <v>545</v>
      </c>
      <c r="AB206"/>
    </row>
    <row r="207" spans="1:28" ht="15.75" x14ac:dyDescent="0.25">
      <c r="A207" s="5" t="s">
        <v>556</v>
      </c>
      <c r="B207" s="52"/>
      <c r="C207" s="59"/>
      <c r="D207" s="57"/>
      <c r="E207" s="15"/>
      <c r="F207" s="22" t="str">
        <f>IF(G207=0,"Not Required","Required")</f>
        <v>Not Required</v>
      </c>
      <c r="G207" s="10"/>
      <c r="H207" s="31">
        <v>0</v>
      </c>
      <c r="I207" s="31"/>
      <c r="J207" s="15">
        <f>FinalAllocation[[#This Row],[Required PSPS Carryover (266)]]+FinalAllocation[[#This Row],[Required PSPS Current FY (268)]]</f>
        <v>0</v>
      </c>
      <c r="K207" s="31"/>
      <c r="L207" s="31">
        <v>85536.47</v>
      </c>
      <c r="M207" s="31">
        <f>FinalAllocation[[#This Row],[6702 Carryover]]+L207</f>
        <v>85536.47</v>
      </c>
      <c r="N207" s="31"/>
      <c r="O207" s="31">
        <v>1975.23</v>
      </c>
      <c r="P207" s="31">
        <f>FinalAllocation[[#This Row],[6710 Carryover]]+O207</f>
        <v>1975.23</v>
      </c>
      <c r="Q207" s="31"/>
      <c r="R207" s="32">
        <v>0</v>
      </c>
      <c r="S207" s="34">
        <f>FinalAllocation[[#This Row],[2260 Carryover]]+R207</f>
        <v>0</v>
      </c>
      <c r="T207" s="31"/>
      <c r="U207" s="31">
        <v>0</v>
      </c>
      <c r="V207" s="15">
        <f>FinalAllocation[[#This Row],[2262 Carryover]]+U207</f>
        <v>0</v>
      </c>
      <c r="W207" s="3"/>
      <c r="AB207"/>
    </row>
    <row r="208" spans="1:28" ht="15.75" x14ac:dyDescent="0.25">
      <c r="A208" s="5" t="s">
        <v>461</v>
      </c>
      <c r="B208" s="51" t="s">
        <v>202</v>
      </c>
      <c r="C208" s="59"/>
      <c r="D208" s="57">
        <v>0</v>
      </c>
      <c r="E208" s="15">
        <v>0</v>
      </c>
      <c r="F208" s="22" t="str">
        <f t="shared" si="4"/>
        <v>Not Required</v>
      </c>
      <c r="G208" s="10">
        <f>FinalAllocation[[#This Row],[Required CCEIS Carryover (267)]]+FinalAllocation[[#This Row],[Required CCEIS Current FY (269)]]</f>
        <v>0</v>
      </c>
      <c r="H208" s="31">
        <v>0</v>
      </c>
      <c r="I208" s="31">
        <v>0</v>
      </c>
      <c r="J208" s="15">
        <f>FinalAllocation[[#This Row],[Required PSPS Carryover (266)]]+FinalAllocation[[#This Row],[Required PSPS Current FY (268)]]</f>
        <v>0</v>
      </c>
      <c r="K208" s="31"/>
      <c r="L208" s="31">
        <v>68400.12</v>
      </c>
      <c r="M208" s="31">
        <f>FinalAllocation[[#This Row],[6702 Carryover]]+L208</f>
        <v>68400.12</v>
      </c>
      <c r="N208" s="31"/>
      <c r="O208" s="31">
        <v>3747.88</v>
      </c>
      <c r="P208" s="31">
        <f>FinalAllocation[[#This Row],[6710 Carryover]]+O208</f>
        <v>3747.88</v>
      </c>
      <c r="Q208" s="31"/>
      <c r="R208" s="32">
        <v>5051.3100000000004</v>
      </c>
      <c r="S208" s="34">
        <f>FinalAllocation[[#This Row],[2260 Carryover]]+R208</f>
        <v>5051.3100000000004</v>
      </c>
      <c r="T208" s="31"/>
      <c r="U208" s="31">
        <v>1794.12</v>
      </c>
      <c r="V208" s="15">
        <f>FinalAllocation[[#This Row],[2262 Carryover]]+U208</f>
        <v>1794.12</v>
      </c>
      <c r="W208" s="3" t="s">
        <v>461</v>
      </c>
      <c r="AB208"/>
    </row>
    <row r="209" spans="1:28" ht="15.75" x14ac:dyDescent="0.25">
      <c r="A209" s="5" t="s">
        <v>462</v>
      </c>
      <c r="B209" s="51" t="s">
        <v>203</v>
      </c>
      <c r="C209" s="59"/>
      <c r="D209" s="57">
        <v>0</v>
      </c>
      <c r="E209" s="15">
        <v>0</v>
      </c>
      <c r="F209" s="22" t="str">
        <f t="shared" si="4"/>
        <v>Not Required</v>
      </c>
      <c r="G209" s="10">
        <f>FinalAllocation[[#This Row],[Required CCEIS Carryover (267)]]+FinalAllocation[[#This Row],[Required CCEIS Current FY (269)]]</f>
        <v>0</v>
      </c>
      <c r="H209" s="31">
        <v>0</v>
      </c>
      <c r="I209" s="31">
        <v>0</v>
      </c>
      <c r="J209" s="15">
        <f>FinalAllocation[[#This Row],[Required PSPS Carryover (266)]]+FinalAllocation[[#This Row],[Required PSPS Current FY (268)]]</f>
        <v>0</v>
      </c>
      <c r="K209" s="31"/>
      <c r="L209" s="31">
        <v>124136.29</v>
      </c>
      <c r="M209" s="31">
        <f>FinalAllocation[[#This Row],[6702 Carryover]]+L209</f>
        <v>124136.29</v>
      </c>
      <c r="N209" s="31"/>
      <c r="O209" s="31">
        <v>1165.26</v>
      </c>
      <c r="P209" s="31">
        <f>FinalAllocation[[#This Row],[6710 Carryover]]+O209</f>
        <v>1165.26</v>
      </c>
      <c r="Q209" s="31"/>
      <c r="R209" s="32">
        <v>2525.65</v>
      </c>
      <c r="S209" s="34">
        <f>FinalAllocation[[#This Row],[2260 Carryover]]+R209</f>
        <v>2525.65</v>
      </c>
      <c r="T209" s="31"/>
      <c r="U209" s="31">
        <v>897.06</v>
      </c>
      <c r="V209" s="15">
        <f>FinalAllocation[[#This Row],[2262 Carryover]]+U209</f>
        <v>897.06</v>
      </c>
      <c r="W209" s="3" t="s">
        <v>462</v>
      </c>
      <c r="AB209"/>
    </row>
    <row r="210" spans="1:28" ht="15.75" x14ac:dyDescent="0.25">
      <c r="A210" s="5" t="s">
        <v>463</v>
      </c>
      <c r="B210" s="52" t="s">
        <v>204</v>
      </c>
      <c r="C210" s="59"/>
      <c r="D210" s="57">
        <v>0</v>
      </c>
      <c r="E210" s="15">
        <v>0</v>
      </c>
      <c r="F210" s="22" t="str">
        <f t="shared" si="4"/>
        <v>Not Required</v>
      </c>
      <c r="G210" s="10">
        <f>FinalAllocation[[#This Row],[Required CCEIS Carryover (267)]]+FinalAllocation[[#This Row],[Required CCEIS Current FY (269)]]</f>
        <v>0</v>
      </c>
      <c r="H210" s="31">
        <v>0</v>
      </c>
      <c r="I210" s="31">
        <v>0</v>
      </c>
      <c r="J210" s="15">
        <f>FinalAllocation[[#This Row],[Required PSPS Carryover (266)]]+FinalAllocation[[#This Row],[Required PSPS Current FY (268)]]</f>
        <v>0</v>
      </c>
      <c r="K210" s="31"/>
      <c r="L210" s="31">
        <v>105829.67</v>
      </c>
      <c r="M210" s="31">
        <f>FinalAllocation[[#This Row],[6702 Carryover]]+L210</f>
        <v>105829.67</v>
      </c>
      <c r="N210" s="31"/>
      <c r="O210" s="31">
        <v>0</v>
      </c>
      <c r="P210" s="31">
        <f>FinalAllocation[[#This Row],[6710 Carryover]]+O210</f>
        <v>0</v>
      </c>
      <c r="Q210" s="31"/>
      <c r="R210" s="32">
        <v>0</v>
      </c>
      <c r="S210" s="34">
        <f>FinalAllocation[[#This Row],[2260 Carryover]]+R210</f>
        <v>0</v>
      </c>
      <c r="T210" s="31"/>
      <c r="U210" s="31">
        <v>0</v>
      </c>
      <c r="V210" s="15">
        <f>FinalAllocation[[#This Row],[2262 Carryover]]+U210</f>
        <v>0</v>
      </c>
      <c r="W210" s="3" t="s">
        <v>463</v>
      </c>
      <c r="AB210"/>
    </row>
    <row r="211" spans="1:28" ht="15.75" x14ac:dyDescent="0.25">
      <c r="A211" s="5" t="s">
        <v>464</v>
      </c>
      <c r="B211" s="51" t="s">
        <v>205</v>
      </c>
      <c r="C211" s="59">
        <v>366896.84</v>
      </c>
      <c r="D211" s="57">
        <v>0</v>
      </c>
      <c r="E211" s="15">
        <v>0</v>
      </c>
      <c r="F211" s="22" t="str">
        <f t="shared" si="4"/>
        <v>Not Required</v>
      </c>
      <c r="G211" s="10">
        <f>FinalAllocation[[#This Row],[Required CCEIS Carryover (267)]]+FinalAllocation[[#This Row],[Required CCEIS Current FY (269)]]</f>
        <v>0</v>
      </c>
      <c r="H211" s="31">
        <v>3245.88</v>
      </c>
      <c r="I211" s="31">
        <v>1762.1</v>
      </c>
      <c r="J211" s="15">
        <f>FinalAllocation[[#This Row],[Required PSPS Carryover (266)]]+FinalAllocation[[#This Row],[Required PSPS Current FY (268)]]</f>
        <v>5007.9799999999996</v>
      </c>
      <c r="K211" s="31">
        <v>46361.03</v>
      </c>
      <c r="L211" s="31">
        <v>152401.68</v>
      </c>
      <c r="M211" s="31">
        <f>FinalAllocation[[#This Row],[6702 Carryover]]+L211</f>
        <v>198762.71</v>
      </c>
      <c r="N211" s="31">
        <v>0</v>
      </c>
      <c r="O211" s="31">
        <v>15779.7</v>
      </c>
      <c r="P211" s="31">
        <f>FinalAllocation[[#This Row],[6710 Carryover]]+O211</f>
        <v>15779.7</v>
      </c>
      <c r="Q211" s="31">
        <v>0</v>
      </c>
      <c r="R211" s="32">
        <v>22730.92</v>
      </c>
      <c r="S211" s="34">
        <f>FinalAllocation[[#This Row],[2260 Carryover]]+R211</f>
        <v>22730.92</v>
      </c>
      <c r="T211" s="31">
        <v>0</v>
      </c>
      <c r="U211" s="31">
        <v>8073.55</v>
      </c>
      <c r="V211" s="15">
        <f>FinalAllocation[[#This Row],[2262 Carryover]]+U211</f>
        <v>8073.55</v>
      </c>
      <c r="W211" s="3" t="s">
        <v>464</v>
      </c>
      <c r="AB211"/>
    </row>
    <row r="212" spans="1:28" ht="15.75" x14ac:dyDescent="0.25">
      <c r="A212" s="5" t="s">
        <v>465</v>
      </c>
      <c r="B212" s="51" t="s">
        <v>206</v>
      </c>
      <c r="C212" s="59">
        <v>2010447.95</v>
      </c>
      <c r="D212" s="57">
        <v>0</v>
      </c>
      <c r="E212" s="15">
        <v>86529.65</v>
      </c>
      <c r="F212" s="22" t="str">
        <f t="shared" si="4"/>
        <v>Required</v>
      </c>
      <c r="G212" s="10">
        <f>FinalAllocation[[#This Row],[Required CCEIS Carryover (267)]]+FinalAllocation[[#This Row],[Required CCEIS Current FY (269)]]</f>
        <v>86529.65</v>
      </c>
      <c r="H212" s="31">
        <v>830.14</v>
      </c>
      <c r="I212" s="31">
        <v>31100.52</v>
      </c>
      <c r="J212" s="15">
        <f>FinalAllocation[[#This Row],[Required PSPS Carryover (266)]]+FinalAllocation[[#This Row],[Required PSPS Current FY (268)]]</f>
        <v>31930.66</v>
      </c>
      <c r="K212" s="31">
        <v>30068.25</v>
      </c>
      <c r="L212" s="31">
        <v>538623.31999999995</v>
      </c>
      <c r="M212" s="31">
        <f>FinalAllocation[[#This Row],[6702 Carryover]]+L212</f>
        <v>568691.56999999995</v>
      </c>
      <c r="N212" s="31">
        <v>30.88</v>
      </c>
      <c r="O212" s="31">
        <v>55274.41</v>
      </c>
      <c r="P212" s="31">
        <f>FinalAllocation[[#This Row],[6710 Carryover]]+O212</f>
        <v>55305.29</v>
      </c>
      <c r="Q212" s="31">
        <v>4824.42</v>
      </c>
      <c r="R212" s="32">
        <v>195738.55</v>
      </c>
      <c r="S212" s="34">
        <f>FinalAllocation[[#This Row],[2260 Carryover]]+R212</f>
        <v>200562.97</v>
      </c>
      <c r="T212" s="31">
        <v>10272.540000000001</v>
      </c>
      <c r="U212" s="31">
        <v>69522.31</v>
      </c>
      <c r="V212" s="15">
        <f>FinalAllocation[[#This Row],[2262 Carryover]]+U212</f>
        <v>79794.850000000006</v>
      </c>
      <c r="W212" s="3" t="s">
        <v>465</v>
      </c>
      <c r="AB212"/>
    </row>
    <row r="213" spans="1:28" ht="15.75" x14ac:dyDescent="0.25">
      <c r="A213" s="5" t="s">
        <v>466</v>
      </c>
      <c r="B213" s="51" t="s">
        <v>207</v>
      </c>
      <c r="C213" s="59">
        <v>2079909.27</v>
      </c>
      <c r="D213" s="57">
        <v>120542.96</v>
      </c>
      <c r="E213" s="15">
        <v>0</v>
      </c>
      <c r="F213" s="22" t="str">
        <f t="shared" si="4"/>
        <v>Required</v>
      </c>
      <c r="G213" s="10">
        <f>FinalAllocation[[#This Row],[Required CCEIS Carryover (267)]]+FinalAllocation[[#This Row],[Required CCEIS Current FY (269)]]</f>
        <v>120542.96</v>
      </c>
      <c r="H213" s="31">
        <v>1950.53</v>
      </c>
      <c r="I213" s="31">
        <v>10014.84</v>
      </c>
      <c r="J213" s="15">
        <f>FinalAllocation[[#This Row],[Required PSPS Carryover (266)]]+FinalAllocation[[#This Row],[Required PSPS Current FY (268)]]</f>
        <v>11965.37</v>
      </c>
      <c r="K213" s="31">
        <v>90548.62</v>
      </c>
      <c r="L213" s="31">
        <v>761351.63</v>
      </c>
      <c r="M213" s="31">
        <f>FinalAllocation[[#This Row],[6702 Carryover]]+L213</f>
        <v>851900.25</v>
      </c>
      <c r="N213" s="31">
        <v>0</v>
      </c>
      <c r="O213" s="31">
        <v>44072.99</v>
      </c>
      <c r="P213" s="31">
        <f>FinalAllocation[[#This Row],[6710 Carryover]]+O213</f>
        <v>44072.99</v>
      </c>
      <c r="Q213" s="31">
        <v>0</v>
      </c>
      <c r="R213" s="32">
        <v>157853.67000000001</v>
      </c>
      <c r="S213" s="34">
        <f>FinalAllocation[[#This Row],[2260 Carryover]]+R213</f>
        <v>157853.67000000001</v>
      </c>
      <c r="T213" s="31">
        <v>0</v>
      </c>
      <c r="U213" s="31">
        <v>56066.38</v>
      </c>
      <c r="V213" s="15">
        <f>FinalAllocation[[#This Row],[2262 Carryover]]+U213</f>
        <v>56066.38</v>
      </c>
      <c r="W213" s="3" t="s">
        <v>466</v>
      </c>
      <c r="AB213"/>
    </row>
    <row r="214" spans="1:28" ht="15.75" x14ac:dyDescent="0.25">
      <c r="A214" s="5" t="s">
        <v>467</v>
      </c>
      <c r="B214" s="52" t="s">
        <v>208</v>
      </c>
      <c r="C214" s="59">
        <v>855888.19</v>
      </c>
      <c r="D214" s="57">
        <v>20736.43</v>
      </c>
      <c r="E214" s="15">
        <v>0</v>
      </c>
      <c r="F214" s="22" t="str">
        <f t="shared" si="4"/>
        <v>Required</v>
      </c>
      <c r="G214" s="10">
        <f>FinalAllocation[[#This Row],[Required CCEIS Carryover (267)]]+FinalAllocation[[#This Row],[Required CCEIS Current FY (269)]]</f>
        <v>20736.43</v>
      </c>
      <c r="H214" s="31">
        <v>0</v>
      </c>
      <c r="I214" s="31">
        <v>0</v>
      </c>
      <c r="J214" s="15">
        <f>FinalAllocation[[#This Row],[Required PSPS Carryover (266)]]+FinalAllocation[[#This Row],[Required PSPS Current FY (268)]]</f>
        <v>0</v>
      </c>
      <c r="K214" s="31">
        <v>18874.810000000001</v>
      </c>
      <c r="L214" s="31">
        <v>191018.2</v>
      </c>
      <c r="M214" s="31">
        <f>FinalAllocation[[#This Row],[6702 Carryover]]+L214</f>
        <v>209893.01</v>
      </c>
      <c r="N214" s="31">
        <v>0</v>
      </c>
      <c r="O214" s="31">
        <v>6169.43</v>
      </c>
      <c r="P214" s="31">
        <f>FinalAllocation[[#This Row],[6710 Carryover]]+O214</f>
        <v>6169.43</v>
      </c>
      <c r="Q214" s="31">
        <v>0</v>
      </c>
      <c r="R214" s="32">
        <v>11365.46</v>
      </c>
      <c r="S214" s="34">
        <f>FinalAllocation[[#This Row],[2260 Carryover]]+R214</f>
        <v>11365.46</v>
      </c>
      <c r="T214" s="31">
        <v>0</v>
      </c>
      <c r="U214" s="31">
        <v>4036.77</v>
      </c>
      <c r="V214" s="15">
        <f>FinalAllocation[[#This Row],[2262 Carryover]]+U214</f>
        <v>4036.77</v>
      </c>
      <c r="W214" s="3" t="s">
        <v>467</v>
      </c>
      <c r="AB214"/>
    </row>
    <row r="215" spans="1:28" ht="15.75" x14ac:dyDescent="0.25">
      <c r="A215" s="5" t="s">
        <v>468</v>
      </c>
      <c r="B215" s="52" t="s">
        <v>209</v>
      </c>
      <c r="C215" s="59">
        <v>1209682.01</v>
      </c>
      <c r="D215" s="57">
        <v>0</v>
      </c>
      <c r="E215" s="15">
        <v>0</v>
      </c>
      <c r="F215" s="22" t="str">
        <f t="shared" si="4"/>
        <v>Not Required</v>
      </c>
      <c r="G215" s="10">
        <f>FinalAllocation[[#This Row],[Required CCEIS Carryover (267)]]+FinalAllocation[[#This Row],[Required CCEIS Current FY (269)]]</f>
        <v>0</v>
      </c>
      <c r="H215" s="31">
        <v>0</v>
      </c>
      <c r="I215" s="31">
        <v>0</v>
      </c>
      <c r="J215" s="15">
        <f>FinalAllocation[[#This Row],[Required PSPS Carryover (266)]]+FinalAllocation[[#This Row],[Required PSPS Current FY (268)]]</f>
        <v>0</v>
      </c>
      <c r="K215" s="31">
        <v>74492.399999999994</v>
      </c>
      <c r="L215" s="31">
        <v>369447.04</v>
      </c>
      <c r="M215" s="31">
        <f>FinalAllocation[[#This Row],[6702 Carryover]]+L215</f>
        <v>443939.44</v>
      </c>
      <c r="N215" s="31">
        <v>0</v>
      </c>
      <c r="O215" s="31">
        <v>10210.51</v>
      </c>
      <c r="P215" s="31">
        <f>FinalAllocation[[#This Row],[6710 Carryover]]+O215</f>
        <v>10210.51</v>
      </c>
      <c r="Q215" s="31">
        <v>0</v>
      </c>
      <c r="R215" s="32">
        <v>30307.9</v>
      </c>
      <c r="S215" s="34">
        <f>FinalAllocation[[#This Row],[2260 Carryover]]+R215</f>
        <v>30307.9</v>
      </c>
      <c r="T215" s="31">
        <v>0</v>
      </c>
      <c r="U215" s="31">
        <v>10764.74</v>
      </c>
      <c r="V215" s="15">
        <f>FinalAllocation[[#This Row],[2262 Carryover]]+U215</f>
        <v>10764.74</v>
      </c>
      <c r="W215" s="3" t="s">
        <v>468</v>
      </c>
      <c r="AB215"/>
    </row>
    <row r="216" spans="1:28" ht="15.75" x14ac:dyDescent="0.25">
      <c r="A216" s="5" t="s">
        <v>469</v>
      </c>
      <c r="B216" s="51" t="s">
        <v>210</v>
      </c>
      <c r="C216" s="59">
        <v>4017533.63</v>
      </c>
      <c r="D216" s="57">
        <v>0</v>
      </c>
      <c r="E216" s="15">
        <v>0</v>
      </c>
      <c r="F216" s="22" t="str">
        <f t="shared" si="4"/>
        <v>Not Required</v>
      </c>
      <c r="G216" s="10">
        <f>FinalAllocation[[#This Row],[Required CCEIS Carryover (267)]]+FinalAllocation[[#This Row],[Required CCEIS Current FY (269)]]</f>
        <v>0</v>
      </c>
      <c r="H216" s="31">
        <v>0</v>
      </c>
      <c r="I216" s="31">
        <v>1872.82</v>
      </c>
      <c r="J216" s="15">
        <f>FinalAllocation[[#This Row],[Required PSPS Carryover (266)]]+FinalAllocation[[#This Row],[Required PSPS Current FY (268)]]</f>
        <v>1872.82</v>
      </c>
      <c r="K216" s="31">
        <v>24966.22</v>
      </c>
      <c r="L216" s="31">
        <v>1293913.19</v>
      </c>
      <c r="M216" s="31">
        <f>FinalAllocation[[#This Row],[6702 Carryover]]+L216</f>
        <v>1318879.4099999999</v>
      </c>
      <c r="N216" s="31">
        <v>187.15</v>
      </c>
      <c r="O216" s="31">
        <v>55561.57</v>
      </c>
      <c r="P216" s="31">
        <f>FinalAllocation[[#This Row],[6710 Carryover]]+O216</f>
        <v>55748.72</v>
      </c>
      <c r="Q216" s="31">
        <v>0.01</v>
      </c>
      <c r="R216" s="32">
        <v>135122.74</v>
      </c>
      <c r="S216" s="34">
        <f>FinalAllocation[[#This Row],[2260 Carryover]]+R216</f>
        <v>135122.75</v>
      </c>
      <c r="T216" s="31">
        <v>0.01</v>
      </c>
      <c r="U216" s="31">
        <v>47992.82</v>
      </c>
      <c r="V216" s="15">
        <f>FinalAllocation[[#This Row],[2262 Carryover]]+U216</f>
        <v>47992.83</v>
      </c>
      <c r="W216" s="3" t="s">
        <v>469</v>
      </c>
      <c r="AB216"/>
    </row>
    <row r="217" spans="1:28" ht="15.75" x14ac:dyDescent="0.25">
      <c r="A217" s="5" t="s">
        <v>470</v>
      </c>
      <c r="B217" s="52" t="s">
        <v>211</v>
      </c>
      <c r="C217" s="59">
        <v>10773736.24</v>
      </c>
      <c r="D217" s="57">
        <v>0</v>
      </c>
      <c r="E217" s="15">
        <v>0</v>
      </c>
      <c r="F217" s="22" t="str">
        <f t="shared" si="4"/>
        <v>Not Required</v>
      </c>
      <c r="G217" s="10">
        <f>FinalAllocation[[#This Row],[Required CCEIS Carryover (267)]]+FinalAllocation[[#This Row],[Required CCEIS Current FY (269)]]</f>
        <v>0</v>
      </c>
      <c r="H217" s="31">
        <v>10529.38</v>
      </c>
      <c r="I217" s="31">
        <v>18453.150000000001</v>
      </c>
      <c r="J217" s="15">
        <f>FinalAllocation[[#This Row],[Required PSPS Carryover (266)]]+FinalAllocation[[#This Row],[Required PSPS Current FY (268)]]</f>
        <v>28982.53</v>
      </c>
      <c r="K217" s="31">
        <v>32722.19</v>
      </c>
      <c r="L217" s="31">
        <v>2171065.5699999998</v>
      </c>
      <c r="M217" s="31">
        <f>FinalAllocation[[#This Row],[6702 Carryover]]+L217</f>
        <v>2203787.7599999998</v>
      </c>
      <c r="N217" s="31">
        <v>3349.35</v>
      </c>
      <c r="O217" s="31">
        <v>69882.259999999995</v>
      </c>
      <c r="P217" s="31">
        <f>FinalAllocation[[#This Row],[6710 Carryover]]+O217</f>
        <v>73231.61</v>
      </c>
      <c r="Q217" s="31">
        <v>8488.74</v>
      </c>
      <c r="R217" s="32">
        <v>275296.8</v>
      </c>
      <c r="S217" s="34">
        <f>FinalAllocation[[#This Row],[2260 Carryover]]+R217</f>
        <v>283785.53999999998</v>
      </c>
      <c r="T217" s="31">
        <v>7110.78</v>
      </c>
      <c r="U217" s="31">
        <v>97779.77</v>
      </c>
      <c r="V217" s="15">
        <f>FinalAllocation[[#This Row],[2262 Carryover]]+U217</f>
        <v>104890.55</v>
      </c>
      <c r="W217" s="3" t="s">
        <v>470</v>
      </c>
      <c r="AB217"/>
    </row>
    <row r="218" spans="1:28" ht="15.75" x14ac:dyDescent="0.25">
      <c r="A218" s="5" t="s">
        <v>471</v>
      </c>
      <c r="B218" s="51" t="s">
        <v>212</v>
      </c>
      <c r="C218" s="59">
        <v>652708.77</v>
      </c>
      <c r="D218" s="57">
        <v>0</v>
      </c>
      <c r="E218" s="15">
        <v>0</v>
      </c>
      <c r="F218" s="22" t="str">
        <f t="shared" si="4"/>
        <v>Not Required</v>
      </c>
      <c r="G218" s="10">
        <f>FinalAllocation[[#This Row],[Required CCEIS Carryover (267)]]+FinalAllocation[[#This Row],[Required CCEIS Current FY (269)]]</f>
        <v>0</v>
      </c>
      <c r="H218" s="31">
        <v>0</v>
      </c>
      <c r="I218" s="31">
        <v>0</v>
      </c>
      <c r="J218" s="15">
        <f>FinalAllocation[[#This Row],[Required PSPS Carryover (266)]]+FinalAllocation[[#This Row],[Required PSPS Current FY (268)]]</f>
        <v>0</v>
      </c>
      <c r="K218" s="31">
        <v>58687.35</v>
      </c>
      <c r="L218" s="31">
        <v>270568.46000000002</v>
      </c>
      <c r="M218" s="31">
        <f>FinalAllocation[[#This Row],[6702 Carryover]]+L218</f>
        <v>329255.81</v>
      </c>
      <c r="N218" s="31">
        <v>0</v>
      </c>
      <c r="O218" s="31">
        <v>13471.81</v>
      </c>
      <c r="P218" s="31">
        <f>FinalAllocation[[#This Row],[6710 Carryover]]+O218</f>
        <v>13471.81</v>
      </c>
      <c r="Q218" s="31">
        <v>0</v>
      </c>
      <c r="R218" s="32">
        <v>20205.27</v>
      </c>
      <c r="S218" s="34">
        <f>FinalAllocation[[#This Row],[2260 Carryover]]+R218</f>
        <v>20205.27</v>
      </c>
      <c r="T218" s="31">
        <v>0</v>
      </c>
      <c r="U218" s="31">
        <v>7176.49</v>
      </c>
      <c r="V218" s="15">
        <f>FinalAllocation[[#This Row],[2262 Carryover]]+U218</f>
        <v>7176.49</v>
      </c>
      <c r="W218" s="3" t="s">
        <v>471</v>
      </c>
      <c r="AB218"/>
    </row>
    <row r="219" spans="1:28" ht="15.75" x14ac:dyDescent="0.25">
      <c r="A219" s="5" t="s">
        <v>472</v>
      </c>
      <c r="B219" s="51" t="s">
        <v>213</v>
      </c>
      <c r="C219" s="59">
        <v>905190.17</v>
      </c>
      <c r="D219" s="57">
        <v>0</v>
      </c>
      <c r="E219" s="15">
        <v>0</v>
      </c>
      <c r="F219" s="22" t="str">
        <f t="shared" si="4"/>
        <v>Not Required</v>
      </c>
      <c r="G219" s="10">
        <f>FinalAllocation[[#This Row],[Required CCEIS Carryover (267)]]+FinalAllocation[[#This Row],[Required CCEIS Current FY (269)]]</f>
        <v>0</v>
      </c>
      <c r="H219" s="31">
        <v>0</v>
      </c>
      <c r="I219" s="31">
        <v>2217.91</v>
      </c>
      <c r="J219" s="15">
        <f>FinalAllocation[[#This Row],[Required PSPS Carryover (266)]]+FinalAllocation[[#This Row],[Required PSPS Current FY (268)]]</f>
        <v>2217.91</v>
      </c>
      <c r="K219" s="31">
        <v>1612.51</v>
      </c>
      <c r="L219" s="31">
        <v>378248.8</v>
      </c>
      <c r="M219" s="31">
        <f>FinalAllocation[[#This Row],[6702 Carryover]]+L219</f>
        <v>379861.31</v>
      </c>
      <c r="N219" s="31">
        <v>14473.45</v>
      </c>
      <c r="O219" s="31">
        <v>15468.16</v>
      </c>
      <c r="P219" s="31">
        <f>FinalAllocation[[#This Row],[6710 Carryover]]+O219</f>
        <v>29941.61</v>
      </c>
      <c r="Q219" s="31">
        <v>0</v>
      </c>
      <c r="R219" s="32">
        <v>40410.54</v>
      </c>
      <c r="S219" s="34">
        <f>FinalAllocation[[#This Row],[2260 Carryover]]+R219</f>
        <v>40410.54</v>
      </c>
      <c r="T219" s="31">
        <v>0</v>
      </c>
      <c r="U219" s="31">
        <v>14352.99</v>
      </c>
      <c r="V219" s="15">
        <f>FinalAllocation[[#This Row],[2262 Carryover]]+U219</f>
        <v>14352.99</v>
      </c>
      <c r="W219" s="3" t="s">
        <v>472</v>
      </c>
      <c r="AB219"/>
    </row>
    <row r="220" spans="1:28" ht="15.75" x14ac:dyDescent="0.25">
      <c r="A220" s="5" t="s">
        <v>473</v>
      </c>
      <c r="B220" s="51" t="s">
        <v>214</v>
      </c>
      <c r="C220" s="59">
        <v>514145.49</v>
      </c>
      <c r="D220" s="57">
        <v>0</v>
      </c>
      <c r="E220" s="15">
        <v>0</v>
      </c>
      <c r="F220" s="22" t="str">
        <f t="shared" si="4"/>
        <v>Not Required</v>
      </c>
      <c r="G220" s="10">
        <f>FinalAllocation[[#This Row],[Required CCEIS Carryover (267)]]+FinalAllocation[[#This Row],[Required CCEIS Current FY (269)]]</f>
        <v>0</v>
      </c>
      <c r="H220" s="31">
        <v>0</v>
      </c>
      <c r="I220" s="31">
        <v>0</v>
      </c>
      <c r="J220" s="15">
        <f>FinalAllocation[[#This Row],[Required PSPS Carryover (266)]]+FinalAllocation[[#This Row],[Required PSPS Current FY (268)]]</f>
        <v>0</v>
      </c>
      <c r="K220" s="31">
        <v>64296.13</v>
      </c>
      <c r="L220" s="31">
        <v>227527.7</v>
      </c>
      <c r="M220" s="31">
        <f>FinalAllocation[[#This Row],[6702 Carryover]]+L220</f>
        <v>291823.83</v>
      </c>
      <c r="N220" s="31">
        <v>1027.6500000000001</v>
      </c>
      <c r="O220" s="31">
        <v>20916.8</v>
      </c>
      <c r="P220" s="31">
        <f>FinalAllocation[[#This Row],[6710 Carryover]]+O220</f>
        <v>21944.45</v>
      </c>
      <c r="Q220" s="31">
        <v>0</v>
      </c>
      <c r="R220" s="32">
        <v>20205.27</v>
      </c>
      <c r="S220" s="34">
        <f>FinalAllocation[[#This Row],[2260 Carryover]]+R220</f>
        <v>20205.27</v>
      </c>
      <c r="T220" s="31">
        <v>1424.65</v>
      </c>
      <c r="U220" s="31">
        <v>7176.49</v>
      </c>
      <c r="V220" s="15">
        <f>FinalAllocation[[#This Row],[2262 Carryover]]+U220</f>
        <v>8601.14</v>
      </c>
      <c r="W220" s="3" t="s">
        <v>473</v>
      </c>
      <c r="AB220"/>
    </row>
    <row r="221" spans="1:28" ht="15.75" x14ac:dyDescent="0.25">
      <c r="A221" s="5" t="s">
        <v>474</v>
      </c>
      <c r="B221" s="51" t="s">
        <v>215</v>
      </c>
      <c r="C221" s="59">
        <v>486847.96</v>
      </c>
      <c r="D221" s="57">
        <v>10926.49</v>
      </c>
      <c r="E221" s="15">
        <v>0</v>
      </c>
      <c r="F221" s="22" t="str">
        <f t="shared" si="4"/>
        <v>Required</v>
      </c>
      <c r="G221" s="10">
        <f>FinalAllocation[[#This Row],[Required CCEIS Carryover (267)]]+FinalAllocation[[#This Row],[Required CCEIS Current FY (269)]]</f>
        <v>10926.49</v>
      </c>
      <c r="H221" s="31">
        <v>0</v>
      </c>
      <c r="I221" s="31">
        <v>0</v>
      </c>
      <c r="J221" s="15">
        <f>FinalAllocation[[#This Row],[Required PSPS Carryover (266)]]+FinalAllocation[[#This Row],[Required PSPS Current FY (268)]]</f>
        <v>0</v>
      </c>
      <c r="K221" s="31">
        <v>43048.15</v>
      </c>
      <c r="L221" s="31">
        <v>174865.59</v>
      </c>
      <c r="M221" s="31">
        <f>FinalAllocation[[#This Row],[6702 Carryover]]+L221</f>
        <v>217913.74</v>
      </c>
      <c r="N221" s="31">
        <v>647.54</v>
      </c>
      <c r="O221" s="31">
        <v>10885.72</v>
      </c>
      <c r="P221" s="31">
        <f>FinalAllocation[[#This Row],[6710 Carryover]]+O221</f>
        <v>11533.26</v>
      </c>
      <c r="Q221" s="31">
        <v>5540.69</v>
      </c>
      <c r="R221" s="32">
        <v>26519.41</v>
      </c>
      <c r="S221" s="34">
        <f>FinalAllocation[[#This Row],[2260 Carryover]]+R221</f>
        <v>32060.1</v>
      </c>
      <c r="T221" s="31">
        <v>1967.35</v>
      </c>
      <c r="U221" s="31">
        <v>9419.15</v>
      </c>
      <c r="V221" s="15">
        <f>FinalAllocation[[#This Row],[2262 Carryover]]+U221</f>
        <v>11386.5</v>
      </c>
      <c r="W221" s="3" t="s">
        <v>474</v>
      </c>
      <c r="AB221"/>
    </row>
    <row r="222" spans="1:28" ht="15.75" x14ac:dyDescent="0.25">
      <c r="A222" s="5" t="s">
        <v>475</v>
      </c>
      <c r="B222" s="51" t="s">
        <v>216</v>
      </c>
      <c r="C222" s="59">
        <v>13199282.390000001</v>
      </c>
      <c r="D222" s="57">
        <v>0</v>
      </c>
      <c r="E222" s="15">
        <v>0</v>
      </c>
      <c r="F222" s="22" t="str">
        <f t="shared" si="4"/>
        <v>Not Required</v>
      </c>
      <c r="G222" s="10">
        <f>FinalAllocation[[#This Row],[Required CCEIS Carryover (267)]]+FinalAllocation[[#This Row],[Required CCEIS Current FY (269)]]</f>
        <v>0</v>
      </c>
      <c r="H222" s="31">
        <v>0</v>
      </c>
      <c r="I222" s="31">
        <v>136383.67000000001</v>
      </c>
      <c r="J222" s="15">
        <f>FinalAllocation[[#This Row],[Required PSPS Carryover (266)]]+FinalAllocation[[#This Row],[Required PSPS Current FY (268)]]</f>
        <v>136383.67000000001</v>
      </c>
      <c r="K222" s="31">
        <v>1266670.81</v>
      </c>
      <c r="L222" s="31">
        <v>3860275.86</v>
      </c>
      <c r="M222" s="31">
        <f>FinalAllocation[[#This Row],[6702 Carryover]]+L222</f>
        <v>5126946.67</v>
      </c>
      <c r="N222" s="31">
        <v>144468.6</v>
      </c>
      <c r="O222" s="31">
        <v>164108.10999999999</v>
      </c>
      <c r="P222" s="31">
        <f>FinalAllocation[[#This Row],[6710 Carryover]]+O222</f>
        <v>308576.71000000002</v>
      </c>
      <c r="Q222" s="31">
        <v>85219.71</v>
      </c>
      <c r="R222" s="32">
        <v>255091.53</v>
      </c>
      <c r="S222" s="34">
        <f>FinalAllocation[[#This Row],[2260 Carryover]]+R222</f>
        <v>340311.24</v>
      </c>
      <c r="T222" s="31">
        <v>0</v>
      </c>
      <c r="U222" s="31">
        <v>90603.27</v>
      </c>
      <c r="V222" s="15">
        <f>FinalAllocation[[#This Row],[2262 Carryover]]+U222</f>
        <v>90603.27</v>
      </c>
      <c r="W222" s="3" t="s">
        <v>475</v>
      </c>
      <c r="AB222"/>
    </row>
    <row r="223" spans="1:28" ht="15.75" x14ac:dyDescent="0.25">
      <c r="A223" s="5" t="s">
        <v>476</v>
      </c>
      <c r="B223" s="52" t="s">
        <v>217</v>
      </c>
      <c r="C223" s="59">
        <v>6122075.8700000001</v>
      </c>
      <c r="D223" s="57">
        <v>0</v>
      </c>
      <c r="E223" s="15">
        <v>0</v>
      </c>
      <c r="F223" s="22" t="str">
        <f t="shared" si="4"/>
        <v>Not Required</v>
      </c>
      <c r="G223" s="10">
        <f>FinalAllocation[[#This Row],[Required CCEIS Carryover (267)]]+FinalAllocation[[#This Row],[Required CCEIS Current FY (269)]]</f>
        <v>0</v>
      </c>
      <c r="H223" s="31">
        <v>31.1</v>
      </c>
      <c r="I223" s="31">
        <v>9609.2800000000007</v>
      </c>
      <c r="J223" s="15">
        <f>FinalAllocation[[#This Row],[Required PSPS Carryover (266)]]+FinalAllocation[[#This Row],[Required PSPS Current FY (268)]]</f>
        <v>9640.3799999999992</v>
      </c>
      <c r="K223" s="31">
        <v>0</v>
      </c>
      <c r="L223" s="31">
        <v>824114.99</v>
      </c>
      <c r="M223" s="31">
        <f>FinalAllocation[[#This Row],[6702 Carryover]]+L223</f>
        <v>824114.99</v>
      </c>
      <c r="N223" s="31">
        <v>0</v>
      </c>
      <c r="O223" s="31">
        <v>31728.58</v>
      </c>
      <c r="P223" s="31">
        <f>FinalAllocation[[#This Row],[6710 Carryover]]+O223</f>
        <v>31728.58</v>
      </c>
      <c r="Q223" s="31">
        <v>26311.49</v>
      </c>
      <c r="R223" s="32">
        <v>93449.37</v>
      </c>
      <c r="S223" s="34">
        <f>FinalAllocation[[#This Row],[2260 Carryover]]+R223</f>
        <v>119760.86</v>
      </c>
      <c r="T223" s="31">
        <v>0</v>
      </c>
      <c r="U223" s="31">
        <v>33191.29</v>
      </c>
      <c r="V223" s="15">
        <f>FinalAllocation[[#This Row],[2262 Carryover]]+U223</f>
        <v>33191.29</v>
      </c>
      <c r="W223" s="3" t="s">
        <v>476</v>
      </c>
      <c r="AB223"/>
    </row>
    <row r="224" spans="1:28" ht="15.75" x14ac:dyDescent="0.25">
      <c r="A224" s="5" t="s">
        <v>477</v>
      </c>
      <c r="B224" s="52" t="s">
        <v>218</v>
      </c>
      <c r="C224" s="59">
        <v>513001.19</v>
      </c>
      <c r="D224" s="57">
        <v>0</v>
      </c>
      <c r="E224" s="15">
        <v>0</v>
      </c>
      <c r="F224" s="22" t="str">
        <f t="shared" si="4"/>
        <v>Not Required</v>
      </c>
      <c r="G224" s="10">
        <f>FinalAllocation[[#This Row],[Required CCEIS Carryover (267)]]+FinalAllocation[[#This Row],[Required CCEIS Current FY (269)]]</f>
        <v>0</v>
      </c>
      <c r="H224" s="31">
        <v>1660.05</v>
      </c>
      <c r="I224" s="31">
        <v>1594.54</v>
      </c>
      <c r="J224" s="15">
        <f>FinalAllocation[[#This Row],[Required PSPS Carryover (266)]]+FinalAllocation[[#This Row],[Required PSPS Current FY (268)]]</f>
        <v>3254.59</v>
      </c>
      <c r="K224" s="31">
        <v>67.510000000000005</v>
      </c>
      <c r="L224" s="31">
        <v>224502.05</v>
      </c>
      <c r="M224" s="31">
        <f>FinalAllocation[[#This Row],[6702 Carryover]]+L224</f>
        <v>224569.56</v>
      </c>
      <c r="N224" s="31">
        <v>0</v>
      </c>
      <c r="O224" s="31">
        <v>10662.94</v>
      </c>
      <c r="P224" s="31">
        <f>FinalAllocation[[#This Row],[6710 Carryover]]+O224</f>
        <v>10662.94</v>
      </c>
      <c r="Q224" s="31">
        <v>25379.08</v>
      </c>
      <c r="R224" s="32">
        <v>27782.240000000002</v>
      </c>
      <c r="S224" s="34">
        <f>FinalAllocation[[#This Row],[2260 Carryover]]+R224</f>
        <v>53161.32</v>
      </c>
      <c r="T224" s="31">
        <v>13713.43</v>
      </c>
      <c r="U224" s="31">
        <v>9867.68</v>
      </c>
      <c r="V224" s="15">
        <f>FinalAllocation[[#This Row],[2262 Carryover]]+U224</f>
        <v>23581.11</v>
      </c>
      <c r="W224" s="3" t="s">
        <v>477</v>
      </c>
      <c r="AB224"/>
    </row>
    <row r="225" spans="1:28" ht="15.75" x14ac:dyDescent="0.25">
      <c r="A225" s="5" t="s">
        <v>478</v>
      </c>
      <c r="B225" s="51" t="s">
        <v>219</v>
      </c>
      <c r="C225" s="59">
        <v>606856.24</v>
      </c>
      <c r="D225" s="57">
        <v>0</v>
      </c>
      <c r="E225" s="15">
        <v>0</v>
      </c>
      <c r="F225" s="22" t="str">
        <f t="shared" si="4"/>
        <v>Not Required</v>
      </c>
      <c r="G225" s="10">
        <f>FinalAllocation[[#This Row],[Required CCEIS Carryover (267)]]+FinalAllocation[[#This Row],[Required CCEIS Current FY (269)]]</f>
        <v>0</v>
      </c>
      <c r="H225" s="31">
        <v>2574.21</v>
      </c>
      <c r="I225" s="31">
        <v>3068.71</v>
      </c>
      <c r="J225" s="15">
        <f>FinalAllocation[[#This Row],[Required PSPS Carryover (266)]]+FinalAllocation[[#This Row],[Required PSPS Current FY (268)]]</f>
        <v>5642.92</v>
      </c>
      <c r="K225" s="31">
        <v>2756.46</v>
      </c>
      <c r="L225" s="31">
        <v>193099.23</v>
      </c>
      <c r="M225" s="31">
        <f>FinalAllocation[[#This Row],[6702 Carryover]]+L225</f>
        <v>195855.69</v>
      </c>
      <c r="N225" s="31">
        <v>0</v>
      </c>
      <c r="O225" s="31">
        <v>6673.96</v>
      </c>
      <c r="P225" s="31">
        <f>FinalAllocation[[#This Row],[6710 Carryover]]+O225</f>
        <v>6673.96</v>
      </c>
      <c r="Q225" s="31">
        <v>0</v>
      </c>
      <c r="R225" s="32">
        <v>34096.39</v>
      </c>
      <c r="S225" s="34">
        <f>FinalAllocation[[#This Row],[2260 Carryover]]+R225</f>
        <v>34096.39</v>
      </c>
      <c r="T225" s="31">
        <v>0</v>
      </c>
      <c r="U225" s="31">
        <v>12110.33</v>
      </c>
      <c r="V225" s="15">
        <f>FinalAllocation[[#This Row],[2262 Carryover]]+U225</f>
        <v>12110.33</v>
      </c>
      <c r="W225" s="3" t="s">
        <v>478</v>
      </c>
      <c r="AB225"/>
    </row>
    <row r="226" spans="1:28" ht="15.75" x14ac:dyDescent="0.25">
      <c r="A226" s="5" t="s">
        <v>479</v>
      </c>
      <c r="B226" s="52" t="s">
        <v>220</v>
      </c>
      <c r="C226" s="59">
        <v>571939.86</v>
      </c>
      <c r="D226" s="57">
        <v>0</v>
      </c>
      <c r="E226" s="15">
        <v>0</v>
      </c>
      <c r="F226" s="22" t="str">
        <f t="shared" si="4"/>
        <v>Not Required</v>
      </c>
      <c r="G226" s="10">
        <f>FinalAllocation[[#This Row],[Required CCEIS Carryover (267)]]+FinalAllocation[[#This Row],[Required CCEIS Current FY (269)]]</f>
        <v>0</v>
      </c>
      <c r="H226" s="31">
        <v>3522.15</v>
      </c>
      <c r="I226" s="31">
        <v>2981.34</v>
      </c>
      <c r="J226" s="15">
        <f>FinalAllocation[[#This Row],[Required PSPS Carryover (266)]]+FinalAllocation[[#This Row],[Required PSPS Current FY (268)]]</f>
        <v>6503.49</v>
      </c>
      <c r="K226" s="31">
        <v>2308.31</v>
      </c>
      <c r="L226" s="31">
        <v>186641.49</v>
      </c>
      <c r="M226" s="31">
        <f>FinalAllocation[[#This Row],[6702 Carryover]]+L226</f>
        <v>188949.8</v>
      </c>
      <c r="N226" s="31">
        <v>0</v>
      </c>
      <c r="O226" s="31">
        <v>5283.94</v>
      </c>
      <c r="P226" s="31">
        <f>FinalAllocation[[#This Row],[6710 Carryover]]+O226</f>
        <v>5283.94</v>
      </c>
      <c r="Q226" s="31">
        <v>0</v>
      </c>
      <c r="R226" s="32">
        <v>40410.54</v>
      </c>
      <c r="S226" s="34">
        <f>FinalAllocation[[#This Row],[2260 Carryover]]+R226</f>
        <v>40410.54</v>
      </c>
      <c r="T226" s="31">
        <v>0</v>
      </c>
      <c r="U226" s="31">
        <v>14352.99</v>
      </c>
      <c r="V226" s="15">
        <f>FinalAllocation[[#This Row],[2262 Carryover]]+U226</f>
        <v>14352.99</v>
      </c>
      <c r="W226" s="3" t="s">
        <v>479</v>
      </c>
      <c r="AB226"/>
    </row>
    <row r="227" spans="1:28" ht="15.75" x14ac:dyDescent="0.25">
      <c r="A227" s="5" t="s">
        <v>480</v>
      </c>
      <c r="B227" s="51" t="s">
        <v>221</v>
      </c>
      <c r="C227" s="59">
        <v>58812.43</v>
      </c>
      <c r="D227" s="57">
        <v>0</v>
      </c>
      <c r="E227" s="15">
        <v>0</v>
      </c>
      <c r="F227" s="22" t="str">
        <f t="shared" si="4"/>
        <v>Not Required</v>
      </c>
      <c r="G227" s="10">
        <f>FinalAllocation[[#This Row],[Required CCEIS Carryover (267)]]+FinalAllocation[[#This Row],[Required CCEIS Current FY (269)]]</f>
        <v>0</v>
      </c>
      <c r="H227" s="31">
        <v>0</v>
      </c>
      <c r="I227" s="31">
        <v>0</v>
      </c>
      <c r="J227" s="15">
        <f>FinalAllocation[[#This Row],[Required PSPS Carryover (266)]]+FinalAllocation[[#This Row],[Required PSPS Current FY (268)]]</f>
        <v>0</v>
      </c>
      <c r="K227" s="31">
        <v>16587.53</v>
      </c>
      <c r="L227" s="31">
        <v>71013.820000000007</v>
      </c>
      <c r="M227" s="31">
        <f>FinalAllocation[[#This Row],[6702 Carryover]]+L227</f>
        <v>87601.35</v>
      </c>
      <c r="N227" s="31">
        <v>0</v>
      </c>
      <c r="O227" s="31">
        <v>0</v>
      </c>
      <c r="P227" s="31">
        <f>FinalAllocation[[#This Row],[6710 Carryover]]+O227</f>
        <v>0</v>
      </c>
      <c r="Q227" s="31">
        <v>0</v>
      </c>
      <c r="R227" s="32">
        <v>0</v>
      </c>
      <c r="S227" s="34">
        <f>FinalAllocation[[#This Row],[2260 Carryover]]+R227</f>
        <v>0</v>
      </c>
      <c r="T227" s="31">
        <v>0</v>
      </c>
      <c r="U227" s="31">
        <v>0</v>
      </c>
      <c r="V227" s="15">
        <f>FinalAllocation[[#This Row],[2262 Carryover]]+U227</f>
        <v>0</v>
      </c>
      <c r="W227" s="3" t="s">
        <v>480</v>
      </c>
      <c r="AB227"/>
    </row>
    <row r="228" spans="1:28" ht="15.75" x14ac:dyDescent="0.25">
      <c r="A228" s="5" t="s">
        <v>557</v>
      </c>
      <c r="B228" s="51" t="s">
        <v>558</v>
      </c>
      <c r="C228" s="59"/>
      <c r="D228" s="57"/>
      <c r="E228" s="15"/>
      <c r="F228" s="22" t="str">
        <f>IF(G228=0,"Not Required","Required")</f>
        <v>Not Required</v>
      </c>
      <c r="G228" s="10"/>
      <c r="H228" s="31">
        <v>0</v>
      </c>
      <c r="I228" s="31"/>
      <c r="J228" s="15">
        <f>FinalAllocation[[#This Row],[Required PSPS Carryover (266)]]+FinalAllocation[[#This Row],[Required PSPS Current FY (268)]]</f>
        <v>0</v>
      </c>
      <c r="K228" s="31"/>
      <c r="L228" s="31">
        <v>19549.240000000002</v>
      </c>
      <c r="M228" s="31">
        <f>FinalAllocation[[#This Row],[6702 Carryover]]+L228</f>
        <v>19549.240000000002</v>
      </c>
      <c r="N228" s="31"/>
      <c r="O228" s="31">
        <v>0</v>
      </c>
      <c r="P228" s="31">
        <f>FinalAllocation[[#This Row],[6710 Carryover]]+O228</f>
        <v>0</v>
      </c>
      <c r="Q228" s="31"/>
      <c r="R228" s="32">
        <v>0</v>
      </c>
      <c r="S228" s="34">
        <f>FinalAllocation[[#This Row],[2260 Carryover]]+R228</f>
        <v>0</v>
      </c>
      <c r="T228" s="31"/>
      <c r="U228" s="31">
        <v>0</v>
      </c>
      <c r="V228" s="15">
        <f>FinalAllocation[[#This Row],[2262 Carryover]]+U228</f>
        <v>0</v>
      </c>
      <c r="W228" s="3"/>
      <c r="AB228"/>
    </row>
    <row r="229" spans="1:28" ht="15.75" x14ac:dyDescent="0.25">
      <c r="A229" s="5" t="s">
        <v>481</v>
      </c>
      <c r="B229" s="51" t="s">
        <v>222</v>
      </c>
      <c r="C229" s="59">
        <v>1444979.66</v>
      </c>
      <c r="D229" s="57">
        <v>0</v>
      </c>
      <c r="E229" s="15">
        <v>0</v>
      </c>
      <c r="F229" s="22" t="str">
        <f t="shared" si="4"/>
        <v>Not Required</v>
      </c>
      <c r="G229" s="10">
        <f>FinalAllocation[[#This Row],[Required CCEIS Carryover (267)]]+FinalAllocation[[#This Row],[Required CCEIS Current FY (269)]]</f>
        <v>0</v>
      </c>
      <c r="H229" s="31">
        <v>852.44</v>
      </c>
      <c r="I229" s="31">
        <v>36748.120000000003</v>
      </c>
      <c r="J229" s="15">
        <f>FinalAllocation[[#This Row],[Required PSPS Carryover (266)]]+FinalAllocation[[#This Row],[Required PSPS Current FY (268)]]</f>
        <v>37600.559999999998</v>
      </c>
      <c r="K229" s="31">
        <v>53761.81</v>
      </c>
      <c r="L229" s="31">
        <v>588305.31000000006</v>
      </c>
      <c r="M229" s="31">
        <f>FinalAllocation[[#This Row],[6702 Carryover]]+L229</f>
        <v>642067.12</v>
      </c>
      <c r="N229" s="31">
        <v>0</v>
      </c>
      <c r="O229" s="31">
        <v>28316</v>
      </c>
      <c r="P229" s="31">
        <f>FinalAllocation[[#This Row],[6710 Carryover]]+O229</f>
        <v>28316</v>
      </c>
      <c r="Q229" s="31">
        <v>0</v>
      </c>
      <c r="R229" s="32">
        <v>126282.93</v>
      </c>
      <c r="S229" s="34">
        <f>FinalAllocation[[#This Row],[2260 Carryover]]+R229</f>
        <v>126282.93</v>
      </c>
      <c r="T229" s="31">
        <v>0</v>
      </c>
      <c r="U229" s="31">
        <v>44853.1</v>
      </c>
      <c r="V229" s="15">
        <f>FinalAllocation[[#This Row],[2262 Carryover]]+U229</f>
        <v>44853.1</v>
      </c>
      <c r="W229" s="3" t="s">
        <v>481</v>
      </c>
      <c r="AB229"/>
    </row>
    <row r="230" spans="1:28" ht="15.75" x14ac:dyDescent="0.25">
      <c r="A230" s="5" t="s">
        <v>482</v>
      </c>
      <c r="B230" s="51" t="s">
        <v>223</v>
      </c>
      <c r="C230" s="59">
        <v>455533.59</v>
      </c>
      <c r="D230" s="57">
        <v>0</v>
      </c>
      <c r="E230" s="15">
        <v>0</v>
      </c>
      <c r="F230" s="22" t="str">
        <f t="shared" si="4"/>
        <v>Not Required</v>
      </c>
      <c r="G230" s="10">
        <f>FinalAllocation[[#This Row],[Required CCEIS Carryover (267)]]+FinalAllocation[[#This Row],[Required CCEIS Current FY (269)]]</f>
        <v>0</v>
      </c>
      <c r="H230" s="31">
        <v>0</v>
      </c>
      <c r="I230" s="31">
        <v>0</v>
      </c>
      <c r="J230" s="15">
        <f>FinalAllocation[[#This Row],[Required PSPS Carryover (266)]]+FinalAllocation[[#This Row],[Required PSPS Current FY (268)]]</f>
        <v>0</v>
      </c>
      <c r="K230" s="31">
        <v>15660.81</v>
      </c>
      <c r="L230" s="31">
        <v>180354.27</v>
      </c>
      <c r="M230" s="31">
        <f>FinalAllocation[[#This Row],[6702 Carryover]]+L230</f>
        <v>196015.08</v>
      </c>
      <c r="N230" s="31">
        <v>1260.06</v>
      </c>
      <c r="O230" s="31">
        <v>4941.2</v>
      </c>
      <c r="P230" s="31">
        <f>FinalAllocation[[#This Row],[6710 Carryover]]+O230</f>
        <v>6201.26</v>
      </c>
      <c r="Q230" s="31">
        <v>0</v>
      </c>
      <c r="R230" s="32">
        <v>32833.56</v>
      </c>
      <c r="S230" s="34">
        <f>FinalAllocation[[#This Row],[2260 Carryover]]+R230</f>
        <v>32833.56</v>
      </c>
      <c r="T230" s="31">
        <v>399.97</v>
      </c>
      <c r="U230" s="31">
        <v>11661.8</v>
      </c>
      <c r="V230" s="15">
        <f>FinalAllocation[[#This Row],[2262 Carryover]]+U230</f>
        <v>12061.77</v>
      </c>
      <c r="W230" s="3" t="s">
        <v>482</v>
      </c>
      <c r="AB230"/>
    </row>
    <row r="231" spans="1:28" ht="15.75" x14ac:dyDescent="0.25">
      <c r="A231" s="5" t="s">
        <v>483</v>
      </c>
      <c r="B231" s="51" t="s">
        <v>224</v>
      </c>
      <c r="C231" s="59">
        <v>953068.75</v>
      </c>
      <c r="D231" s="57">
        <v>0</v>
      </c>
      <c r="E231" s="15">
        <v>0</v>
      </c>
      <c r="F231" s="22" t="str">
        <f t="shared" si="4"/>
        <v>Not Required</v>
      </c>
      <c r="G231" s="10">
        <f>FinalAllocation[[#This Row],[Required CCEIS Carryover (267)]]+FinalAllocation[[#This Row],[Required CCEIS Current FY (269)]]</f>
        <v>0</v>
      </c>
      <c r="H231" s="31">
        <v>6421.05</v>
      </c>
      <c r="I231" s="31">
        <v>7844.21</v>
      </c>
      <c r="J231" s="15">
        <f>FinalAllocation[[#This Row],[Required PSPS Carryover (266)]]+FinalAllocation[[#This Row],[Required PSPS Current FY (268)]]</f>
        <v>14265.26</v>
      </c>
      <c r="K231" s="31">
        <v>46030.82</v>
      </c>
      <c r="L231" s="31">
        <v>344028.91</v>
      </c>
      <c r="M231" s="31">
        <f>FinalAllocation[[#This Row],[6702 Carryover]]+L231</f>
        <v>390059.73</v>
      </c>
      <c r="N231" s="31">
        <v>0</v>
      </c>
      <c r="O231" s="31">
        <v>36838.65</v>
      </c>
      <c r="P231" s="31">
        <f>FinalAllocation[[#This Row],[6710 Carryover]]+O231</f>
        <v>36838.65</v>
      </c>
      <c r="Q231" s="31">
        <v>0</v>
      </c>
      <c r="R231" s="32">
        <v>104814.83</v>
      </c>
      <c r="S231" s="34">
        <f>FinalAllocation[[#This Row],[2260 Carryover]]+R231</f>
        <v>104814.83</v>
      </c>
      <c r="T231" s="31">
        <v>0</v>
      </c>
      <c r="U231" s="31">
        <v>37228.07</v>
      </c>
      <c r="V231" s="15">
        <f>FinalAllocation[[#This Row],[2262 Carryover]]+U231</f>
        <v>37228.07</v>
      </c>
      <c r="W231" s="3" t="s">
        <v>483</v>
      </c>
      <c r="AB231"/>
    </row>
    <row r="232" spans="1:28" ht="15.75" x14ac:dyDescent="0.25">
      <c r="A232" s="5" t="s">
        <v>484</v>
      </c>
      <c r="B232" s="51" t="s">
        <v>225</v>
      </c>
      <c r="C232" s="59">
        <v>1514404.49</v>
      </c>
      <c r="D232" s="57">
        <v>0</v>
      </c>
      <c r="E232" s="15">
        <v>0</v>
      </c>
      <c r="F232" s="22" t="str">
        <f t="shared" si="4"/>
        <v>Not Required</v>
      </c>
      <c r="G232" s="10">
        <f>FinalAllocation[[#This Row],[Required CCEIS Carryover (267)]]+FinalAllocation[[#This Row],[Required CCEIS Current FY (269)]]</f>
        <v>0</v>
      </c>
      <c r="H232" s="31">
        <v>0</v>
      </c>
      <c r="I232" s="31">
        <v>0</v>
      </c>
      <c r="J232" s="15">
        <f>FinalAllocation[[#This Row],[Required PSPS Carryover (266)]]+FinalAllocation[[#This Row],[Required PSPS Current FY (268)]]</f>
        <v>0</v>
      </c>
      <c r="K232" s="31">
        <v>121440.02</v>
      </c>
      <c r="L232" s="31">
        <v>423580.5</v>
      </c>
      <c r="M232" s="31">
        <f>FinalAllocation[[#This Row],[6702 Carryover]]+L232</f>
        <v>545020.52</v>
      </c>
      <c r="N232" s="31">
        <v>0</v>
      </c>
      <c r="O232" s="31">
        <v>20663.18</v>
      </c>
      <c r="P232" s="31">
        <f>FinalAllocation[[#This Row],[6710 Carryover]]+O232</f>
        <v>20663.18</v>
      </c>
      <c r="Q232" s="31">
        <v>0</v>
      </c>
      <c r="R232" s="32">
        <v>111128.98</v>
      </c>
      <c r="S232" s="34">
        <f>FinalAllocation[[#This Row],[2260 Carryover]]+R232</f>
        <v>111128.98</v>
      </c>
      <c r="T232" s="31">
        <v>0</v>
      </c>
      <c r="U232" s="31">
        <v>39470.730000000003</v>
      </c>
      <c r="V232" s="15">
        <f>FinalAllocation[[#This Row],[2262 Carryover]]+U232</f>
        <v>39470.730000000003</v>
      </c>
      <c r="W232" s="3" t="s">
        <v>484</v>
      </c>
      <c r="AB232"/>
    </row>
    <row r="233" spans="1:28" ht="15.75" x14ac:dyDescent="0.25">
      <c r="A233" s="5" t="s">
        <v>485</v>
      </c>
      <c r="B233" s="51" t="s">
        <v>226</v>
      </c>
      <c r="C233" s="59">
        <v>1321084.81</v>
      </c>
      <c r="D233" s="57">
        <v>0</v>
      </c>
      <c r="E233" s="15">
        <v>0</v>
      </c>
      <c r="F233" s="22" t="str">
        <f t="shared" si="4"/>
        <v>Not Required</v>
      </c>
      <c r="G233" s="10">
        <f>FinalAllocation[[#This Row],[Required CCEIS Carryover (267)]]+FinalAllocation[[#This Row],[Required CCEIS Current FY (269)]]</f>
        <v>0</v>
      </c>
      <c r="H233" s="31">
        <v>1663.4</v>
      </c>
      <c r="I233" s="31">
        <v>1776.54</v>
      </c>
      <c r="J233" s="15">
        <f>FinalAllocation[[#This Row],[Required PSPS Carryover (266)]]+FinalAllocation[[#This Row],[Required PSPS Current FY (268)]]</f>
        <v>3439.94</v>
      </c>
      <c r="K233" s="31">
        <v>30814.47</v>
      </c>
      <c r="L233" s="31">
        <v>446321.52</v>
      </c>
      <c r="M233" s="31">
        <f>FinalAllocation[[#This Row],[6702 Carryover]]+L233</f>
        <v>477135.99</v>
      </c>
      <c r="N233" s="31">
        <v>0</v>
      </c>
      <c r="O233" s="31">
        <v>36689.449999999997</v>
      </c>
      <c r="P233" s="31">
        <f>FinalAllocation[[#This Row],[6710 Carryover]]+O233</f>
        <v>36689.449999999997</v>
      </c>
      <c r="Q233" s="31">
        <v>0.03</v>
      </c>
      <c r="R233" s="32">
        <v>102289.18</v>
      </c>
      <c r="S233" s="34">
        <f>FinalAllocation[[#This Row],[2260 Carryover]]+R233</f>
        <v>102289.21</v>
      </c>
      <c r="T233" s="31">
        <v>0.01</v>
      </c>
      <c r="U233" s="31">
        <v>36331.01</v>
      </c>
      <c r="V233" s="15">
        <f>FinalAllocation[[#This Row],[2262 Carryover]]+U233</f>
        <v>36331.019999999997</v>
      </c>
      <c r="W233" s="3" t="s">
        <v>485</v>
      </c>
      <c r="AB233"/>
    </row>
    <row r="234" spans="1:28" ht="15.75" x14ac:dyDescent="0.25">
      <c r="A234" s="5" t="s">
        <v>486</v>
      </c>
      <c r="B234" s="51" t="s">
        <v>227</v>
      </c>
      <c r="C234" s="59">
        <v>2793607.98</v>
      </c>
      <c r="D234" s="57">
        <v>122231.94</v>
      </c>
      <c r="E234" s="15">
        <v>0</v>
      </c>
      <c r="F234" s="22" t="str">
        <f t="shared" si="4"/>
        <v>Required</v>
      </c>
      <c r="G234" s="10">
        <f>FinalAllocation[[#This Row],[Required CCEIS Carryover (267)]]+FinalAllocation[[#This Row],[Required CCEIS Current FY (269)]]</f>
        <v>122231.94</v>
      </c>
      <c r="H234" s="31">
        <v>2377.87</v>
      </c>
      <c r="I234" s="31">
        <v>2658.07</v>
      </c>
      <c r="J234" s="15">
        <f>FinalAllocation[[#This Row],[Required PSPS Carryover (266)]]+FinalAllocation[[#This Row],[Required PSPS Current FY (268)]]</f>
        <v>5035.9399999999996</v>
      </c>
      <c r="K234" s="31">
        <v>216447.17</v>
      </c>
      <c r="L234" s="31">
        <v>1159180.3400000001</v>
      </c>
      <c r="M234" s="31">
        <f>FinalAllocation[[#This Row],[6702 Carryover]]+L234</f>
        <v>1375627.51</v>
      </c>
      <c r="N234" s="31">
        <v>194.23</v>
      </c>
      <c r="O234" s="31">
        <v>50769.43</v>
      </c>
      <c r="P234" s="31">
        <f>FinalAllocation[[#This Row],[6710 Carryover]]+O234</f>
        <v>50963.66</v>
      </c>
      <c r="Q234" s="31">
        <v>0</v>
      </c>
      <c r="R234" s="32">
        <v>157853.67000000001</v>
      </c>
      <c r="S234" s="34">
        <f>FinalAllocation[[#This Row],[2260 Carryover]]+R234</f>
        <v>157853.67000000001</v>
      </c>
      <c r="T234" s="31">
        <v>63.6</v>
      </c>
      <c r="U234" s="31">
        <v>56066.38</v>
      </c>
      <c r="V234" s="15">
        <f>FinalAllocation[[#This Row],[2262 Carryover]]+U234</f>
        <v>56129.98</v>
      </c>
      <c r="W234" s="3" t="s">
        <v>486</v>
      </c>
      <c r="AB234"/>
    </row>
    <row r="235" spans="1:28" ht="15.75" x14ac:dyDescent="0.25">
      <c r="A235" s="5" t="s">
        <v>487</v>
      </c>
      <c r="B235" s="51" t="s">
        <v>228</v>
      </c>
      <c r="C235" s="59">
        <v>396669.79</v>
      </c>
      <c r="D235" s="57">
        <v>0</v>
      </c>
      <c r="E235" s="15">
        <v>0</v>
      </c>
      <c r="F235" s="22" t="str">
        <f t="shared" si="4"/>
        <v>Not Required</v>
      </c>
      <c r="G235" s="10">
        <f>FinalAllocation[[#This Row],[Required CCEIS Carryover (267)]]+FinalAllocation[[#This Row],[Required CCEIS Current FY (269)]]</f>
        <v>0</v>
      </c>
      <c r="H235" s="31">
        <v>0</v>
      </c>
      <c r="I235" s="31">
        <v>0</v>
      </c>
      <c r="J235" s="15">
        <f>FinalAllocation[[#This Row],[Required PSPS Carryover (266)]]+FinalAllocation[[#This Row],[Required PSPS Current FY (268)]]</f>
        <v>0</v>
      </c>
      <c r="K235" s="31">
        <v>52742.01</v>
      </c>
      <c r="L235" s="31">
        <v>196708.44</v>
      </c>
      <c r="M235" s="31">
        <f>FinalAllocation[[#This Row],[6702 Carryover]]+L235</f>
        <v>249450.45</v>
      </c>
      <c r="N235" s="31">
        <v>12448.26</v>
      </c>
      <c r="O235" s="31">
        <v>10125.120000000001</v>
      </c>
      <c r="P235" s="31">
        <f>FinalAllocation[[#This Row],[6710 Carryover]]+O235</f>
        <v>22573.38</v>
      </c>
      <c r="Q235" s="31">
        <v>11324.69</v>
      </c>
      <c r="R235" s="32">
        <v>8839.7999999999993</v>
      </c>
      <c r="S235" s="34">
        <f>FinalAllocation[[#This Row],[2260 Carryover]]+R235</f>
        <v>20164.490000000002</v>
      </c>
      <c r="T235" s="31">
        <v>2386.2600000000002</v>
      </c>
      <c r="U235" s="31">
        <v>3139.71</v>
      </c>
      <c r="V235" s="15">
        <f>FinalAllocation[[#This Row],[2262 Carryover]]+U235</f>
        <v>5525.97</v>
      </c>
      <c r="W235" s="3" t="s">
        <v>487</v>
      </c>
      <c r="AB235"/>
    </row>
    <row r="236" spans="1:28" ht="15.75" x14ac:dyDescent="0.25">
      <c r="A236" s="5" t="s">
        <v>488</v>
      </c>
      <c r="B236" s="51" t="s">
        <v>229</v>
      </c>
      <c r="C236" s="59">
        <v>291932.13</v>
      </c>
      <c r="D236" s="57">
        <v>0</v>
      </c>
      <c r="E236" s="15">
        <v>0</v>
      </c>
      <c r="F236" s="22" t="str">
        <f t="shared" si="4"/>
        <v>Not Required</v>
      </c>
      <c r="G236" s="10">
        <f>FinalAllocation[[#This Row],[Required CCEIS Carryover (267)]]+FinalAllocation[[#This Row],[Required CCEIS Current FY (269)]]</f>
        <v>0</v>
      </c>
      <c r="H236" s="31">
        <v>0</v>
      </c>
      <c r="I236" s="31">
        <v>0</v>
      </c>
      <c r="J236" s="15">
        <f>FinalAllocation[[#This Row],[Required PSPS Carryover (266)]]+FinalAllocation[[#This Row],[Required PSPS Current FY (268)]]</f>
        <v>0</v>
      </c>
      <c r="K236" s="31">
        <v>0</v>
      </c>
      <c r="L236" s="31">
        <v>173320.42</v>
      </c>
      <c r="M236" s="31">
        <f>FinalAllocation[[#This Row],[6702 Carryover]]+L236</f>
        <v>173320.42</v>
      </c>
      <c r="N236" s="31">
        <v>0</v>
      </c>
      <c r="O236" s="31">
        <v>8306.0300000000007</v>
      </c>
      <c r="P236" s="31">
        <f>FinalAllocation[[#This Row],[6710 Carryover]]+O236</f>
        <v>8306.0300000000007</v>
      </c>
      <c r="Q236" s="31">
        <v>7592.61</v>
      </c>
      <c r="R236" s="32">
        <v>15153.95</v>
      </c>
      <c r="S236" s="34">
        <f>FinalAllocation[[#This Row],[2260 Carryover]]+R236</f>
        <v>22746.560000000001</v>
      </c>
      <c r="T236" s="31">
        <v>3603.66</v>
      </c>
      <c r="U236" s="31">
        <v>5382.37</v>
      </c>
      <c r="V236" s="15">
        <f>FinalAllocation[[#This Row],[2262 Carryover]]+U236</f>
        <v>8986.0300000000007</v>
      </c>
      <c r="W236" s="3" t="s">
        <v>488</v>
      </c>
      <c r="AB236"/>
    </row>
    <row r="237" spans="1:28" ht="15.75" x14ac:dyDescent="0.25">
      <c r="A237" s="5" t="s">
        <v>489</v>
      </c>
      <c r="B237" s="52" t="s">
        <v>230</v>
      </c>
      <c r="C237" s="59">
        <v>491826.06</v>
      </c>
      <c r="D237" s="57">
        <v>0</v>
      </c>
      <c r="E237" s="15">
        <v>0</v>
      </c>
      <c r="F237" s="22" t="str">
        <f t="shared" si="4"/>
        <v>Not Required</v>
      </c>
      <c r="G237" s="10">
        <f>FinalAllocation[[#This Row],[Required CCEIS Carryover (267)]]+FinalAllocation[[#This Row],[Required CCEIS Current FY (269)]]</f>
        <v>0</v>
      </c>
      <c r="H237" s="31">
        <v>0</v>
      </c>
      <c r="I237" s="31">
        <v>0</v>
      </c>
      <c r="J237" s="15">
        <f>FinalAllocation[[#This Row],[Required PSPS Carryover (266)]]+FinalAllocation[[#This Row],[Required PSPS Current FY (268)]]</f>
        <v>0</v>
      </c>
      <c r="K237" s="31">
        <v>713.15</v>
      </c>
      <c r="L237" s="31">
        <v>324190.49</v>
      </c>
      <c r="M237" s="31">
        <f>FinalAllocation[[#This Row],[6702 Carryover]]+L237</f>
        <v>324903.64</v>
      </c>
      <c r="N237" s="31">
        <v>0</v>
      </c>
      <c r="O237" s="31">
        <v>16647.849999999999</v>
      </c>
      <c r="P237" s="31">
        <f>FinalAllocation[[#This Row],[6710 Carryover]]+O237</f>
        <v>16647.849999999999</v>
      </c>
      <c r="Q237" s="31">
        <v>15027.91</v>
      </c>
      <c r="R237" s="32">
        <v>27782.240000000002</v>
      </c>
      <c r="S237" s="34">
        <f>FinalAllocation[[#This Row],[2260 Carryover]]+R237</f>
        <v>42810.15</v>
      </c>
      <c r="T237" s="31">
        <v>11374.58</v>
      </c>
      <c r="U237" s="31">
        <v>9867.68</v>
      </c>
      <c r="V237" s="15">
        <f>FinalAllocation[[#This Row],[2262 Carryover]]+U237</f>
        <v>21242.26</v>
      </c>
      <c r="W237" s="3" t="s">
        <v>489</v>
      </c>
      <c r="AB237"/>
    </row>
    <row r="238" spans="1:28" ht="15.75" x14ac:dyDescent="0.25">
      <c r="A238" s="5" t="s">
        <v>490</v>
      </c>
      <c r="B238" s="52" t="s">
        <v>231</v>
      </c>
      <c r="C238" s="59">
        <v>252446.27</v>
      </c>
      <c r="D238" s="57">
        <v>0</v>
      </c>
      <c r="E238" s="15">
        <v>0</v>
      </c>
      <c r="F238" s="22" t="str">
        <f t="shared" si="4"/>
        <v>Not Required</v>
      </c>
      <c r="G238" s="10">
        <f>FinalAllocation[[#This Row],[Required CCEIS Carryover (267)]]+FinalAllocation[[#This Row],[Required CCEIS Current FY (269)]]</f>
        <v>0</v>
      </c>
      <c r="H238" s="31">
        <v>0</v>
      </c>
      <c r="I238" s="31">
        <v>0</v>
      </c>
      <c r="J238" s="15">
        <f>FinalAllocation[[#This Row],[Required PSPS Carryover (266)]]+FinalAllocation[[#This Row],[Required PSPS Current FY (268)]]</f>
        <v>0</v>
      </c>
      <c r="K238" s="31">
        <v>74489.539999999994</v>
      </c>
      <c r="L238" s="31">
        <v>115513.81</v>
      </c>
      <c r="M238" s="31">
        <f>FinalAllocation[[#This Row],[6702 Carryover]]+L238</f>
        <v>190003.35</v>
      </c>
      <c r="N238" s="31">
        <v>2614.87</v>
      </c>
      <c r="O238" s="31">
        <v>10591.97</v>
      </c>
      <c r="P238" s="31">
        <f>FinalAllocation[[#This Row],[6710 Carryover]]+O238</f>
        <v>13206.84</v>
      </c>
      <c r="Q238" s="31">
        <v>1148.8499999999999</v>
      </c>
      <c r="R238" s="32">
        <v>7576.97</v>
      </c>
      <c r="S238" s="34">
        <f>FinalAllocation[[#This Row],[2260 Carryover]]+R238</f>
        <v>8725.82</v>
      </c>
      <c r="T238" s="31">
        <v>0</v>
      </c>
      <c r="U238" s="31">
        <v>2691.18</v>
      </c>
      <c r="V238" s="15">
        <f>FinalAllocation[[#This Row],[2262 Carryover]]+U238</f>
        <v>2691.18</v>
      </c>
      <c r="W238" s="3" t="s">
        <v>490</v>
      </c>
      <c r="AB238"/>
    </row>
    <row r="239" spans="1:28" ht="15.75" x14ac:dyDescent="0.25">
      <c r="A239" s="5" t="s">
        <v>491</v>
      </c>
      <c r="B239" s="51" t="s">
        <v>232</v>
      </c>
      <c r="C239" s="59">
        <v>1242482.6599999999</v>
      </c>
      <c r="D239" s="57">
        <v>0</v>
      </c>
      <c r="E239" s="15">
        <v>0</v>
      </c>
      <c r="F239" s="22" t="str">
        <f t="shared" si="4"/>
        <v>Not Required</v>
      </c>
      <c r="G239" s="10">
        <f>FinalAllocation[[#This Row],[Required CCEIS Carryover (267)]]+FinalAllocation[[#This Row],[Required CCEIS Current FY (269)]]</f>
        <v>0</v>
      </c>
      <c r="H239" s="31">
        <v>5936.49</v>
      </c>
      <c r="I239" s="31">
        <v>3174.32</v>
      </c>
      <c r="J239" s="15">
        <f>FinalAllocation[[#This Row],[Required PSPS Carryover (266)]]+FinalAllocation[[#This Row],[Required PSPS Current FY (268)]]</f>
        <v>9110.81</v>
      </c>
      <c r="K239" s="31">
        <v>29004.86</v>
      </c>
      <c r="L239" s="31">
        <v>353532.44</v>
      </c>
      <c r="M239" s="31">
        <f>FinalAllocation[[#This Row],[6702 Carryover]]+L239</f>
        <v>382537.3</v>
      </c>
      <c r="N239" s="31">
        <v>0</v>
      </c>
      <c r="O239" s="31">
        <v>20645.689999999999</v>
      </c>
      <c r="P239" s="31">
        <f>FinalAllocation[[#This Row],[6710 Carryover]]+O239</f>
        <v>20645.689999999999</v>
      </c>
      <c r="Q239" s="31">
        <v>0</v>
      </c>
      <c r="R239" s="32">
        <v>58090.15</v>
      </c>
      <c r="S239" s="34">
        <f>FinalAllocation[[#This Row],[2260 Carryover]]+R239</f>
        <v>58090.15</v>
      </c>
      <c r="T239" s="31">
        <v>0</v>
      </c>
      <c r="U239" s="31">
        <v>20632.419999999998</v>
      </c>
      <c r="V239" s="15">
        <f>FinalAllocation[[#This Row],[2262 Carryover]]+U239</f>
        <v>20632.419999999998</v>
      </c>
      <c r="W239" s="3" t="s">
        <v>491</v>
      </c>
      <c r="AB239"/>
    </row>
    <row r="240" spans="1:28" ht="15.75" x14ac:dyDescent="0.25">
      <c r="A240" s="5" t="s">
        <v>492</v>
      </c>
      <c r="B240" s="52" t="s">
        <v>233</v>
      </c>
      <c r="C240" s="59">
        <v>446377.92</v>
      </c>
      <c r="D240" s="57">
        <v>0</v>
      </c>
      <c r="E240" s="15">
        <v>0</v>
      </c>
      <c r="F240" s="22" t="str">
        <f t="shared" si="4"/>
        <v>Not Required</v>
      </c>
      <c r="G240" s="10">
        <f>FinalAllocation[[#This Row],[Required CCEIS Carryover (267)]]+FinalAllocation[[#This Row],[Required CCEIS Current FY (269)]]</f>
        <v>0</v>
      </c>
      <c r="H240" s="31">
        <v>0</v>
      </c>
      <c r="I240" s="31">
        <v>0</v>
      </c>
      <c r="J240" s="15">
        <f>FinalAllocation[[#This Row],[Required PSPS Carryover (266)]]+FinalAllocation[[#This Row],[Required PSPS Current FY (268)]]</f>
        <v>0</v>
      </c>
      <c r="K240" s="31">
        <v>27425.64</v>
      </c>
      <c r="L240" s="31">
        <v>117825.47</v>
      </c>
      <c r="M240" s="31">
        <f>FinalAllocation[[#This Row],[6702 Carryover]]+L240</f>
        <v>145251.10999999999</v>
      </c>
      <c r="N240" s="31">
        <v>0</v>
      </c>
      <c r="O240" s="31">
        <v>7390.73</v>
      </c>
      <c r="P240" s="31">
        <f>FinalAllocation[[#This Row],[6710 Carryover]]+O240</f>
        <v>7390.73</v>
      </c>
      <c r="Q240" s="31">
        <v>0</v>
      </c>
      <c r="R240" s="32">
        <v>26519.41</v>
      </c>
      <c r="S240" s="34">
        <f>FinalAllocation[[#This Row],[2260 Carryover]]+R240</f>
        <v>26519.41</v>
      </c>
      <c r="T240" s="31">
        <v>0</v>
      </c>
      <c r="U240" s="31">
        <v>9419.15</v>
      </c>
      <c r="V240" s="15">
        <f>FinalAllocation[[#This Row],[2262 Carryover]]+U240</f>
        <v>9419.15</v>
      </c>
      <c r="W240" s="3" t="s">
        <v>492</v>
      </c>
      <c r="AB240"/>
    </row>
    <row r="241" spans="1:28" ht="15.75" x14ac:dyDescent="0.25">
      <c r="A241" s="5" t="s">
        <v>493</v>
      </c>
      <c r="B241" s="52" t="s">
        <v>234</v>
      </c>
      <c r="C241" s="59">
        <v>569287.19999999995</v>
      </c>
      <c r="D241" s="57">
        <v>0</v>
      </c>
      <c r="E241" s="15">
        <v>0</v>
      </c>
      <c r="F241" s="22" t="str">
        <f t="shared" si="4"/>
        <v>Not Required</v>
      </c>
      <c r="G241" s="10">
        <f>FinalAllocation[[#This Row],[Required CCEIS Carryover (267)]]+FinalAllocation[[#This Row],[Required CCEIS Current FY (269)]]</f>
        <v>0</v>
      </c>
      <c r="H241" s="31">
        <v>0</v>
      </c>
      <c r="I241" s="31">
        <v>0</v>
      </c>
      <c r="J241" s="15">
        <f>FinalAllocation[[#This Row],[Required PSPS Carryover (266)]]+FinalAllocation[[#This Row],[Required PSPS Current FY (268)]]</f>
        <v>0</v>
      </c>
      <c r="K241" s="31">
        <v>40006.22</v>
      </c>
      <c r="L241" s="31">
        <v>126217.36</v>
      </c>
      <c r="M241" s="31">
        <f>FinalAllocation[[#This Row],[6702 Carryover]]+L241</f>
        <v>166223.57999999999</v>
      </c>
      <c r="N241" s="31">
        <v>0</v>
      </c>
      <c r="O241" s="31">
        <v>4223.1899999999996</v>
      </c>
      <c r="P241" s="31">
        <f>FinalAllocation[[#This Row],[6710 Carryover]]+O241</f>
        <v>4223.1899999999996</v>
      </c>
      <c r="Q241" s="31">
        <v>0</v>
      </c>
      <c r="R241" s="32">
        <v>15153.95</v>
      </c>
      <c r="S241" s="34">
        <f>FinalAllocation[[#This Row],[2260 Carryover]]+R241</f>
        <v>15153.95</v>
      </c>
      <c r="T241" s="31">
        <v>0</v>
      </c>
      <c r="U241" s="31">
        <v>5382.37</v>
      </c>
      <c r="V241" s="15">
        <f>FinalAllocation[[#This Row],[2262 Carryover]]+U241</f>
        <v>5382.37</v>
      </c>
      <c r="W241" s="3" t="s">
        <v>493</v>
      </c>
      <c r="AB241"/>
    </row>
    <row r="242" spans="1:28" ht="15.75" x14ac:dyDescent="0.25">
      <c r="A242" s="5" t="s">
        <v>494</v>
      </c>
      <c r="B242" s="51" t="s">
        <v>235</v>
      </c>
      <c r="C242" s="59">
        <v>964701.76</v>
      </c>
      <c r="D242" s="57">
        <v>0</v>
      </c>
      <c r="E242" s="15">
        <v>0</v>
      </c>
      <c r="F242" s="22" t="str">
        <f t="shared" si="4"/>
        <v>Not Required</v>
      </c>
      <c r="G242" s="10">
        <f>FinalAllocation[[#This Row],[Required CCEIS Carryover (267)]]+FinalAllocation[[#This Row],[Required CCEIS Current FY (269)]]</f>
        <v>0</v>
      </c>
      <c r="H242" s="31">
        <v>0</v>
      </c>
      <c r="I242" s="31">
        <v>0</v>
      </c>
      <c r="J242" s="15">
        <f>FinalAllocation[[#This Row],[Required PSPS Carryover (266)]]+FinalAllocation[[#This Row],[Required PSPS Current FY (268)]]</f>
        <v>0</v>
      </c>
      <c r="K242" s="31">
        <v>0</v>
      </c>
      <c r="L242" s="31">
        <v>303927.77</v>
      </c>
      <c r="M242" s="31">
        <f>FinalAllocation[[#This Row],[6702 Carryover]]+L242</f>
        <v>303927.77</v>
      </c>
      <c r="N242" s="31">
        <v>9551.74</v>
      </c>
      <c r="O242" s="31">
        <v>10898.21</v>
      </c>
      <c r="P242" s="31">
        <f>FinalAllocation[[#This Row],[6710 Carryover]]+O242</f>
        <v>20449.95</v>
      </c>
      <c r="Q242" s="31">
        <v>0</v>
      </c>
      <c r="R242" s="32">
        <v>25256.58</v>
      </c>
      <c r="S242" s="34">
        <f>FinalAllocation[[#This Row],[2260 Carryover]]+R242</f>
        <v>25256.58</v>
      </c>
      <c r="T242" s="31">
        <v>7912.12</v>
      </c>
      <c r="U242" s="31">
        <v>8970.6200000000008</v>
      </c>
      <c r="V242" s="15">
        <f>FinalAllocation[[#This Row],[2262 Carryover]]+U242</f>
        <v>16882.740000000002</v>
      </c>
      <c r="W242" s="3" t="s">
        <v>494</v>
      </c>
      <c r="AB242"/>
    </row>
    <row r="243" spans="1:28" ht="15.75" x14ac:dyDescent="0.25">
      <c r="A243" s="5" t="s">
        <v>495</v>
      </c>
      <c r="B243" s="51" t="s">
        <v>236</v>
      </c>
      <c r="C243" s="59">
        <v>1728073.4</v>
      </c>
      <c r="D243" s="57">
        <v>2357.46</v>
      </c>
      <c r="E243" s="15">
        <v>84585.82</v>
      </c>
      <c r="F243" s="22" t="str">
        <f t="shared" si="4"/>
        <v>Required</v>
      </c>
      <c r="G243" s="10">
        <f>FinalAllocation[[#This Row],[Required CCEIS Carryover (267)]]+FinalAllocation[[#This Row],[Required CCEIS Current FY (269)]]</f>
        <v>86943.28</v>
      </c>
      <c r="H243" s="31">
        <v>0</v>
      </c>
      <c r="I243" s="31">
        <v>0</v>
      </c>
      <c r="J243" s="15">
        <f>FinalAllocation[[#This Row],[Required PSPS Carryover (266)]]+FinalAllocation[[#This Row],[Required PSPS Current FY (268)]]</f>
        <v>0</v>
      </c>
      <c r="K243" s="31">
        <v>40480.69</v>
      </c>
      <c r="L243" s="31">
        <v>569740.54</v>
      </c>
      <c r="M243" s="31">
        <f>FinalAllocation[[#This Row],[6702 Carryover]]+L243</f>
        <v>610221.23</v>
      </c>
      <c r="N243" s="31">
        <v>104.94</v>
      </c>
      <c r="O243" s="31">
        <v>13885.69</v>
      </c>
      <c r="P243" s="31">
        <f>FinalAllocation[[#This Row],[6710 Carryover]]+O243</f>
        <v>13990.63</v>
      </c>
      <c r="Q243" s="31">
        <v>0</v>
      </c>
      <c r="R243" s="32">
        <v>51776</v>
      </c>
      <c r="S243" s="34">
        <f>FinalAllocation[[#This Row],[2260 Carryover]]+R243</f>
        <v>51776</v>
      </c>
      <c r="T243" s="31">
        <v>0.2</v>
      </c>
      <c r="U243" s="31">
        <v>18389.77</v>
      </c>
      <c r="V243" s="15">
        <f>FinalAllocation[[#This Row],[2262 Carryover]]+U243</f>
        <v>18389.97</v>
      </c>
      <c r="W243" s="3" t="s">
        <v>495</v>
      </c>
      <c r="AB243"/>
    </row>
    <row r="244" spans="1:28" ht="15.75" x14ac:dyDescent="0.25">
      <c r="A244" s="6" t="s">
        <v>496</v>
      </c>
      <c r="B244" s="55" t="s">
        <v>237</v>
      </c>
      <c r="C244" s="59">
        <v>13224701.970000001</v>
      </c>
      <c r="D244" s="57">
        <v>0</v>
      </c>
      <c r="E244" s="15">
        <v>0</v>
      </c>
      <c r="F244" s="22" t="str">
        <f t="shared" si="4"/>
        <v>Not Required</v>
      </c>
      <c r="G244" s="10">
        <f>FinalAllocation[[#This Row],[Required CCEIS Carryover (267)]]+FinalAllocation[[#This Row],[Required CCEIS Current FY (269)]]</f>
        <v>0</v>
      </c>
      <c r="H244" s="31">
        <v>22584.07</v>
      </c>
      <c r="I244" s="31">
        <v>100551.72</v>
      </c>
      <c r="J244" s="15">
        <f>FinalAllocation[[#This Row],[Required PSPS Carryover (266)]]+FinalAllocation[[#This Row],[Required PSPS Current FY (268)]]</f>
        <v>123135.79</v>
      </c>
      <c r="K244" s="31">
        <v>291613.56</v>
      </c>
      <c r="L244" s="31">
        <v>2477150.06</v>
      </c>
      <c r="M244" s="31">
        <f>FinalAllocation[[#This Row],[6702 Carryover]]+L244</f>
        <v>2768763.62</v>
      </c>
      <c r="N244" s="31">
        <v>0</v>
      </c>
      <c r="O244" s="31">
        <v>80935.67</v>
      </c>
      <c r="P244" s="31">
        <f>FinalAllocation[[#This Row],[6710 Carryover]]+O244</f>
        <v>80935.67</v>
      </c>
      <c r="Q244" s="31">
        <v>0</v>
      </c>
      <c r="R244" s="32">
        <v>256354.36</v>
      </c>
      <c r="S244" s="34">
        <f>FinalAllocation[[#This Row],[2260 Carryover]]+R244</f>
        <v>256354.36</v>
      </c>
      <c r="T244" s="31">
        <v>0</v>
      </c>
      <c r="U244" s="31">
        <v>91051.8</v>
      </c>
      <c r="V244" s="15">
        <f>FinalAllocation[[#This Row],[2262 Carryover]]+U244</f>
        <v>91051.8</v>
      </c>
      <c r="W244" s="4" t="s">
        <v>496</v>
      </c>
      <c r="AB244"/>
    </row>
    <row r="245" spans="1:28" ht="15.75" x14ac:dyDescent="0.25">
      <c r="A245" s="5" t="s">
        <v>497</v>
      </c>
      <c r="B245" s="51" t="s">
        <v>238</v>
      </c>
      <c r="C245" s="59">
        <v>549663.74</v>
      </c>
      <c r="D245" s="57">
        <v>0</v>
      </c>
      <c r="E245" s="15">
        <v>0</v>
      </c>
      <c r="F245" s="22" t="str">
        <f t="shared" si="4"/>
        <v>Not Required</v>
      </c>
      <c r="G245" s="10">
        <f>FinalAllocation[[#This Row],[Required CCEIS Carryover (267)]]+FinalAllocation[[#This Row],[Required CCEIS Current FY (269)]]</f>
        <v>0</v>
      </c>
      <c r="H245" s="31">
        <v>0</v>
      </c>
      <c r="I245" s="31">
        <v>0</v>
      </c>
      <c r="J245" s="15">
        <f>FinalAllocation[[#This Row],[Required PSPS Carryover (266)]]+FinalAllocation[[#This Row],[Required PSPS Current FY (268)]]</f>
        <v>0</v>
      </c>
      <c r="K245" s="31">
        <v>54322.29</v>
      </c>
      <c r="L245" s="31">
        <v>212627.86</v>
      </c>
      <c r="M245" s="31">
        <f>FinalAllocation[[#This Row],[6702 Carryover]]+L245</f>
        <v>266950.15000000002</v>
      </c>
      <c r="N245" s="31">
        <v>6466.12</v>
      </c>
      <c r="O245" s="31">
        <v>6589.63</v>
      </c>
      <c r="P245" s="31">
        <f>FinalAllocation[[#This Row],[6710 Carryover]]+O245</f>
        <v>13055.75</v>
      </c>
      <c r="Q245" s="31">
        <v>3068.33</v>
      </c>
      <c r="R245" s="32">
        <v>17679.61</v>
      </c>
      <c r="S245" s="34">
        <f>FinalAllocation[[#This Row],[2260 Carryover]]+R245</f>
        <v>20747.939999999999</v>
      </c>
      <c r="T245" s="31">
        <v>0</v>
      </c>
      <c r="U245" s="31">
        <v>6279.43</v>
      </c>
      <c r="V245" s="15">
        <f>FinalAllocation[[#This Row],[2262 Carryover]]+U245</f>
        <v>6279.43</v>
      </c>
      <c r="W245" s="3" t="s">
        <v>497</v>
      </c>
      <c r="AB245"/>
    </row>
    <row r="246" spans="1:28" ht="15.75" x14ac:dyDescent="0.25">
      <c r="A246" s="5" t="s">
        <v>498</v>
      </c>
      <c r="B246" s="52" t="s">
        <v>239</v>
      </c>
      <c r="C246" s="59">
        <v>1128834.24</v>
      </c>
      <c r="D246" s="57">
        <v>0</v>
      </c>
      <c r="E246" s="15">
        <v>0</v>
      </c>
      <c r="F246" s="22" t="str">
        <f t="shared" si="4"/>
        <v>Not Required</v>
      </c>
      <c r="G246" s="10">
        <f>FinalAllocation[[#This Row],[Required CCEIS Carryover (267)]]+FinalAllocation[[#This Row],[Required CCEIS Current FY (269)]]</f>
        <v>0</v>
      </c>
      <c r="H246" s="31">
        <v>0</v>
      </c>
      <c r="I246" s="31">
        <v>0</v>
      </c>
      <c r="J246" s="15">
        <f>FinalAllocation[[#This Row],[Required PSPS Carryover (266)]]+FinalAllocation[[#This Row],[Required PSPS Current FY (268)]]</f>
        <v>0</v>
      </c>
      <c r="K246" s="31">
        <v>60989.42</v>
      </c>
      <c r="L246" s="31">
        <v>262750.25</v>
      </c>
      <c r="M246" s="31">
        <f>FinalAllocation[[#This Row],[6702 Carryover]]+L246</f>
        <v>323739.67</v>
      </c>
      <c r="N246" s="31">
        <v>2171.85</v>
      </c>
      <c r="O246" s="31">
        <v>12969.15</v>
      </c>
      <c r="P246" s="31">
        <f>FinalAllocation[[#This Row],[6710 Carryover]]+O246</f>
        <v>15141</v>
      </c>
      <c r="Q246" s="31">
        <v>10501.73</v>
      </c>
      <c r="R246" s="32">
        <v>34096.39</v>
      </c>
      <c r="S246" s="34">
        <f>FinalAllocation[[#This Row],[2260 Carryover]]+R246</f>
        <v>44598.12</v>
      </c>
      <c r="T246" s="31">
        <v>0</v>
      </c>
      <c r="U246" s="31">
        <v>12110.33</v>
      </c>
      <c r="V246" s="15">
        <f>FinalAllocation[[#This Row],[2262 Carryover]]+U246</f>
        <v>12110.33</v>
      </c>
      <c r="W246" s="3" t="s">
        <v>498</v>
      </c>
      <c r="AB246"/>
    </row>
    <row r="247" spans="1:28" ht="15.75" x14ac:dyDescent="0.25">
      <c r="A247" s="5" t="s">
        <v>499</v>
      </c>
      <c r="B247" s="51" t="s">
        <v>240</v>
      </c>
      <c r="C247" s="59">
        <v>1126427.2</v>
      </c>
      <c r="D247" s="57">
        <v>0</v>
      </c>
      <c r="E247" s="15">
        <v>0</v>
      </c>
      <c r="F247" s="22" t="str">
        <f t="shared" si="4"/>
        <v>Not Required</v>
      </c>
      <c r="G247" s="10">
        <f>FinalAllocation[[#This Row],[Required CCEIS Carryover (267)]]+FinalAllocation[[#This Row],[Required CCEIS Current FY (269)]]</f>
        <v>0</v>
      </c>
      <c r="H247" s="31">
        <v>0</v>
      </c>
      <c r="I247" s="31">
        <v>0</v>
      </c>
      <c r="J247" s="15">
        <f>FinalAllocation[[#This Row],[Required PSPS Carryover (266)]]+FinalAllocation[[#This Row],[Required PSPS Current FY (268)]]</f>
        <v>0</v>
      </c>
      <c r="K247" s="31">
        <v>69240.42</v>
      </c>
      <c r="L247" s="31">
        <v>432352.59</v>
      </c>
      <c r="M247" s="31">
        <f>FinalAllocation[[#This Row],[6702 Carryover]]+L247</f>
        <v>501593.01</v>
      </c>
      <c r="N247" s="31">
        <v>149.47</v>
      </c>
      <c r="O247" s="31">
        <v>11710.24</v>
      </c>
      <c r="P247" s="31">
        <f>FinalAllocation[[#This Row],[6710 Carryover]]+O247</f>
        <v>11859.71</v>
      </c>
      <c r="Q247" s="31">
        <v>4824.71</v>
      </c>
      <c r="R247" s="32">
        <v>60615.81</v>
      </c>
      <c r="S247" s="34">
        <f>FinalAllocation[[#This Row],[2260 Carryover]]+R247</f>
        <v>65440.52</v>
      </c>
      <c r="T247" s="31">
        <v>3525.73</v>
      </c>
      <c r="U247" s="31">
        <v>21529.49</v>
      </c>
      <c r="V247" s="15">
        <f>FinalAllocation[[#This Row],[2262 Carryover]]+U247</f>
        <v>25055.22</v>
      </c>
      <c r="W247" s="3" t="s">
        <v>499</v>
      </c>
      <c r="AB247"/>
    </row>
    <row r="248" spans="1:28" ht="15.75" x14ac:dyDescent="0.25">
      <c r="A248" s="5" t="s">
        <v>500</v>
      </c>
      <c r="B248" s="52" t="s">
        <v>241</v>
      </c>
      <c r="C248" s="59">
        <v>19294270.629999999</v>
      </c>
      <c r="D248" s="57">
        <v>0</v>
      </c>
      <c r="E248" s="15"/>
      <c r="F248" s="22" t="str">
        <f t="shared" si="4"/>
        <v>Not Required</v>
      </c>
      <c r="G248" s="10">
        <f>FinalAllocation[[#This Row],[Required CCEIS Carryover (267)]]+FinalAllocation[[#This Row],[Required CCEIS Current FY (269)]]</f>
        <v>0</v>
      </c>
      <c r="H248" s="31">
        <v>59787.67</v>
      </c>
      <c r="I248" s="31">
        <v>79947.95</v>
      </c>
      <c r="J248" s="15">
        <f>FinalAllocation[[#This Row],[Required PSPS Carryover (266)]]+FinalAllocation[[#This Row],[Required PSPS Current FY (268)]]</f>
        <v>139735.62</v>
      </c>
      <c r="K248" s="31">
        <v>569564.18000000005</v>
      </c>
      <c r="L248" s="31">
        <v>4816784.59</v>
      </c>
      <c r="M248" s="31">
        <f>FinalAllocation[[#This Row],[6702 Carryover]]+L248</f>
        <v>5386348.7699999996</v>
      </c>
      <c r="N248" s="31">
        <v>140892.23000000001</v>
      </c>
      <c r="O248" s="31">
        <v>141369.99</v>
      </c>
      <c r="P248" s="31">
        <f>FinalAllocation[[#This Row],[6710 Carryover]]+O248</f>
        <v>282262.21999999997</v>
      </c>
      <c r="Q248" s="31">
        <v>0</v>
      </c>
      <c r="R248" s="32">
        <v>560696.24</v>
      </c>
      <c r="S248" s="34">
        <f>FinalAllocation[[#This Row],[2260 Carryover]]+R248</f>
        <v>560696.24</v>
      </c>
      <c r="T248" s="31">
        <v>0</v>
      </c>
      <c r="U248" s="31">
        <v>199147.79</v>
      </c>
      <c r="V248" s="15">
        <f>FinalAllocation[[#This Row],[2262 Carryover]]+U248</f>
        <v>199147.79</v>
      </c>
      <c r="W248" s="3" t="s">
        <v>500</v>
      </c>
      <c r="AB248"/>
    </row>
    <row r="249" spans="1:28" ht="15.75" x14ac:dyDescent="0.25">
      <c r="A249" s="5" t="s">
        <v>501</v>
      </c>
      <c r="B249" s="52" t="s">
        <v>242</v>
      </c>
      <c r="C249" s="59">
        <v>698241.51</v>
      </c>
      <c r="D249" s="57">
        <v>8466.0499999999993</v>
      </c>
      <c r="E249" s="15">
        <v>30155.200000000001</v>
      </c>
      <c r="F249" s="22" t="str">
        <f t="shared" si="4"/>
        <v>Required</v>
      </c>
      <c r="G249" s="10">
        <f>FinalAllocation[[#This Row],[Required CCEIS Carryover (267)]]+FinalAllocation[[#This Row],[Required CCEIS Current FY (269)]]</f>
        <v>38621.25</v>
      </c>
      <c r="H249" s="31">
        <v>0</v>
      </c>
      <c r="I249" s="31">
        <v>0</v>
      </c>
      <c r="J249" s="15">
        <f>FinalAllocation[[#This Row],[Required PSPS Carryover (266)]]+FinalAllocation[[#This Row],[Required PSPS Current FY (268)]]</f>
        <v>0</v>
      </c>
      <c r="K249" s="31">
        <v>18485.45</v>
      </c>
      <c r="L249" s="31">
        <v>201661.74</v>
      </c>
      <c r="M249" s="31">
        <f>FinalAllocation[[#This Row],[6702 Carryover]]+L249</f>
        <v>220147.19</v>
      </c>
      <c r="N249" s="31">
        <v>0</v>
      </c>
      <c r="O249" s="31">
        <v>5472.79</v>
      </c>
      <c r="P249" s="31">
        <f>FinalAllocation[[#This Row],[6710 Carryover]]+O249</f>
        <v>5472.79</v>
      </c>
      <c r="Q249" s="31">
        <v>0</v>
      </c>
      <c r="R249" s="32">
        <v>20205.27</v>
      </c>
      <c r="S249" s="34">
        <f>FinalAllocation[[#This Row],[2260 Carryover]]+R249</f>
        <v>20205.27</v>
      </c>
      <c r="T249" s="31">
        <v>0</v>
      </c>
      <c r="U249" s="31">
        <v>7176.49</v>
      </c>
      <c r="V249" s="15">
        <f>FinalAllocation[[#This Row],[2262 Carryover]]+U249</f>
        <v>7176.49</v>
      </c>
      <c r="W249" s="3" t="s">
        <v>501</v>
      </c>
      <c r="AB249"/>
    </row>
    <row r="250" spans="1:28" ht="15.75" x14ac:dyDescent="0.25">
      <c r="A250" s="5" t="s">
        <v>502</v>
      </c>
      <c r="B250" s="52" t="s">
        <v>243</v>
      </c>
      <c r="C250" s="59">
        <v>116643.32</v>
      </c>
      <c r="D250" s="57">
        <v>20685.39</v>
      </c>
      <c r="E250" s="15">
        <v>38994.660000000003</v>
      </c>
      <c r="F250" s="22" t="str">
        <f t="shared" si="4"/>
        <v>Required</v>
      </c>
      <c r="G250" s="10">
        <f>FinalAllocation[[#This Row],[Required CCEIS Carryover (267)]]+FinalAllocation[[#This Row],[Required CCEIS Current FY (269)]]</f>
        <v>59680.05</v>
      </c>
      <c r="H250" s="31">
        <v>0</v>
      </c>
      <c r="I250" s="31">
        <v>0</v>
      </c>
      <c r="J250" s="15">
        <f>FinalAllocation[[#This Row],[Required PSPS Carryover (266)]]+FinalAllocation[[#This Row],[Required PSPS Current FY (268)]]</f>
        <v>0</v>
      </c>
      <c r="K250" s="31">
        <v>35847.68</v>
      </c>
      <c r="L250" s="31">
        <v>269866.92</v>
      </c>
      <c r="M250" s="31">
        <f>FinalAllocation[[#This Row],[6702 Carryover]]+L250</f>
        <v>305714.59999999998</v>
      </c>
      <c r="N250" s="31">
        <v>0</v>
      </c>
      <c r="O250" s="31">
        <v>0</v>
      </c>
      <c r="P250" s="31">
        <f>FinalAllocation[[#This Row],[6710 Carryover]]+O250</f>
        <v>0</v>
      </c>
      <c r="Q250" s="31">
        <v>0</v>
      </c>
      <c r="R250" s="32">
        <v>0</v>
      </c>
      <c r="S250" s="34">
        <f>FinalAllocation[[#This Row],[2260 Carryover]]+R250</f>
        <v>0</v>
      </c>
      <c r="T250" s="31">
        <v>0</v>
      </c>
      <c r="U250" s="31">
        <v>0</v>
      </c>
      <c r="V250" s="15">
        <f>FinalAllocation[[#This Row],[2262 Carryover]]+U250</f>
        <v>0</v>
      </c>
      <c r="W250" s="3" t="s">
        <v>502</v>
      </c>
      <c r="AB250"/>
    </row>
    <row r="251" spans="1:28" ht="15.75" x14ac:dyDescent="0.25">
      <c r="A251" s="5" t="s">
        <v>503</v>
      </c>
      <c r="B251" s="51" t="s">
        <v>244</v>
      </c>
      <c r="C251" s="59">
        <v>23387.13</v>
      </c>
      <c r="D251" s="57">
        <v>0</v>
      </c>
      <c r="E251" s="15">
        <v>0</v>
      </c>
      <c r="F251" s="22" t="str">
        <f t="shared" si="4"/>
        <v>Not Required</v>
      </c>
      <c r="G251" s="10">
        <f>FinalAllocation[[#This Row],[Required CCEIS Carryover (267)]]+FinalAllocation[[#This Row],[Required CCEIS Current FY (269)]]</f>
        <v>0</v>
      </c>
      <c r="H251" s="31">
        <v>0</v>
      </c>
      <c r="I251" s="31">
        <v>0</v>
      </c>
      <c r="J251" s="15">
        <f>FinalAllocation[[#This Row],[Required PSPS Carryover (266)]]+FinalAllocation[[#This Row],[Required PSPS Current FY (268)]]</f>
        <v>0</v>
      </c>
      <c r="K251" s="31">
        <v>2843.5</v>
      </c>
      <c r="L251" s="31">
        <v>14634.57</v>
      </c>
      <c r="M251" s="31">
        <f>FinalAllocation[[#This Row],[6702 Carryover]]+L251</f>
        <v>17478.07</v>
      </c>
      <c r="N251" s="31">
        <v>0</v>
      </c>
      <c r="O251" s="31">
        <v>0</v>
      </c>
      <c r="P251" s="31">
        <f>FinalAllocation[[#This Row],[6710 Carryover]]+O251</f>
        <v>0</v>
      </c>
      <c r="Q251" s="31">
        <v>0</v>
      </c>
      <c r="R251" s="32">
        <v>0</v>
      </c>
      <c r="S251" s="34">
        <f>FinalAllocation[[#This Row],[2260 Carryover]]+R251</f>
        <v>0</v>
      </c>
      <c r="T251" s="31">
        <v>0</v>
      </c>
      <c r="U251" s="31">
        <v>0</v>
      </c>
      <c r="V251" s="15">
        <f>FinalAllocation[[#This Row],[2262 Carryover]]+U251</f>
        <v>0</v>
      </c>
      <c r="W251" s="3" t="s">
        <v>503</v>
      </c>
      <c r="AB251"/>
    </row>
    <row r="252" spans="1:28" ht="15.75" x14ac:dyDescent="0.25">
      <c r="A252" s="5" t="s">
        <v>504</v>
      </c>
      <c r="B252" s="51" t="s">
        <v>245</v>
      </c>
      <c r="C252" s="59">
        <v>679027.22</v>
      </c>
      <c r="D252" s="57">
        <v>0</v>
      </c>
      <c r="E252" s="15">
        <v>0</v>
      </c>
      <c r="F252" s="22" t="str">
        <f t="shared" si="4"/>
        <v>Not Required</v>
      </c>
      <c r="G252" s="10">
        <f>FinalAllocation[[#This Row],[Required CCEIS Carryover (267)]]+FinalAllocation[[#This Row],[Required CCEIS Current FY (269)]]</f>
        <v>0</v>
      </c>
      <c r="H252" s="31">
        <v>0</v>
      </c>
      <c r="I252" s="31">
        <v>1530.48</v>
      </c>
      <c r="J252" s="15">
        <f>FinalAllocation[[#This Row],[Required PSPS Carryover (266)]]+FinalAllocation[[#This Row],[Required PSPS Current FY (268)]]</f>
        <v>1530.48</v>
      </c>
      <c r="K252" s="31">
        <v>187864.33</v>
      </c>
      <c r="L252" s="31">
        <v>325763.02</v>
      </c>
      <c r="M252" s="31">
        <f>FinalAllocation[[#This Row],[6702 Carryover]]+L252</f>
        <v>513627.35</v>
      </c>
      <c r="N252" s="31">
        <v>0</v>
      </c>
      <c r="O252" s="31">
        <v>13837.22</v>
      </c>
      <c r="P252" s="31">
        <f>FinalAllocation[[#This Row],[6710 Carryover]]+O252</f>
        <v>13837.22</v>
      </c>
      <c r="Q252" s="31">
        <v>0</v>
      </c>
      <c r="R252" s="32">
        <v>69455.61</v>
      </c>
      <c r="S252" s="34">
        <f>FinalAllocation[[#This Row],[2260 Carryover]]+R252</f>
        <v>69455.61</v>
      </c>
      <c r="T252" s="31">
        <v>0</v>
      </c>
      <c r="U252" s="31">
        <v>24669.200000000001</v>
      </c>
      <c r="V252" s="15">
        <f>FinalAllocation[[#This Row],[2262 Carryover]]+U252</f>
        <v>24669.200000000001</v>
      </c>
      <c r="W252" s="3" t="s">
        <v>504</v>
      </c>
      <c r="AB252"/>
    </row>
    <row r="253" spans="1:28" ht="15.75" x14ac:dyDescent="0.25">
      <c r="A253" s="5" t="s">
        <v>506</v>
      </c>
      <c r="B253" s="52" t="s">
        <v>246</v>
      </c>
      <c r="C253" s="59">
        <v>2824162.87</v>
      </c>
      <c r="D253" s="57">
        <v>0</v>
      </c>
      <c r="E253" s="15">
        <v>0</v>
      </c>
      <c r="F253" s="22" t="str">
        <f t="shared" si="4"/>
        <v>Not Required</v>
      </c>
      <c r="G253" s="10">
        <f>FinalAllocation[[#This Row],[Required CCEIS Carryover (267)]]+FinalAllocation[[#This Row],[Required CCEIS Current FY (269)]]</f>
        <v>0</v>
      </c>
      <c r="H253" s="31">
        <v>2547.89</v>
      </c>
      <c r="I253" s="31">
        <v>0</v>
      </c>
      <c r="J253" s="15">
        <f>FinalAllocation[[#This Row],[Required PSPS Carryover (266)]]+FinalAllocation[[#This Row],[Required PSPS Current FY (268)]]</f>
        <v>2547.89</v>
      </c>
      <c r="K253" s="31">
        <v>5101.95</v>
      </c>
      <c r="L253" s="31">
        <v>784016.89</v>
      </c>
      <c r="M253" s="31">
        <f>FinalAllocation[[#This Row],[6702 Carryover]]+L253</f>
        <v>789118.84</v>
      </c>
      <c r="N253" s="31">
        <v>0</v>
      </c>
      <c r="O253" s="31">
        <v>29851.14</v>
      </c>
      <c r="P253" s="31">
        <f>FinalAllocation[[#This Row],[6710 Carryover]]+O253</f>
        <v>29851.14</v>
      </c>
      <c r="Q253" s="31">
        <v>0</v>
      </c>
      <c r="R253" s="32">
        <v>78295.42</v>
      </c>
      <c r="S253" s="34">
        <f>FinalAllocation[[#This Row],[2260 Carryover]]+R253</f>
        <v>78295.42</v>
      </c>
      <c r="T253" s="31">
        <v>0</v>
      </c>
      <c r="U253" s="31">
        <v>27808.92</v>
      </c>
      <c r="V253" s="15">
        <f>FinalAllocation[[#This Row],[2262 Carryover]]+U253</f>
        <v>27808.92</v>
      </c>
      <c r="W253" s="3" t="s">
        <v>506</v>
      </c>
      <c r="AB253"/>
    </row>
    <row r="254" spans="1:28" ht="15.75" x14ac:dyDescent="0.25">
      <c r="A254" s="5" t="s">
        <v>505</v>
      </c>
      <c r="B254" s="51" t="s">
        <v>247</v>
      </c>
      <c r="C254" s="59">
        <v>217265.14</v>
      </c>
      <c r="D254" s="57">
        <v>0</v>
      </c>
      <c r="E254" s="15">
        <v>0</v>
      </c>
      <c r="F254" s="22" t="str">
        <f t="shared" si="4"/>
        <v>Not Required</v>
      </c>
      <c r="G254" s="10">
        <f>FinalAllocation[[#This Row],[Required CCEIS Carryover (267)]]+FinalAllocation[[#This Row],[Required CCEIS Current FY (269)]]</f>
        <v>0</v>
      </c>
      <c r="H254" s="31">
        <v>2264.75</v>
      </c>
      <c r="I254" s="31">
        <v>0</v>
      </c>
      <c r="J254" s="15">
        <f>FinalAllocation[[#This Row],[Required PSPS Carryover (266)]]+FinalAllocation[[#This Row],[Required PSPS Current FY (268)]]</f>
        <v>2264.75</v>
      </c>
      <c r="K254" s="31">
        <v>38001.58</v>
      </c>
      <c r="L254" s="31">
        <v>131519.14000000001</v>
      </c>
      <c r="M254" s="31">
        <f>FinalAllocation[[#This Row],[6702 Carryover]]+L254</f>
        <v>169520.72</v>
      </c>
      <c r="N254" s="31">
        <v>0</v>
      </c>
      <c r="O254" s="31">
        <v>7700.84</v>
      </c>
      <c r="P254" s="31">
        <f>FinalAllocation[[#This Row],[6710 Carryover]]+O254</f>
        <v>7700.84</v>
      </c>
      <c r="Q254" s="31">
        <v>0</v>
      </c>
      <c r="R254" s="32">
        <v>16416.78</v>
      </c>
      <c r="S254" s="34">
        <f>FinalAllocation[[#This Row],[2260 Carryover]]+R254</f>
        <v>16416.78</v>
      </c>
      <c r="T254" s="31">
        <v>0</v>
      </c>
      <c r="U254" s="31">
        <v>5830.9</v>
      </c>
      <c r="V254" s="15">
        <f>FinalAllocation[[#This Row],[2262 Carryover]]+U254</f>
        <v>5830.9</v>
      </c>
      <c r="W254" s="3" t="s">
        <v>505</v>
      </c>
      <c r="AB254"/>
    </row>
    <row r="255" spans="1:28" ht="15.75" x14ac:dyDescent="0.25">
      <c r="A255" s="5" t="s">
        <v>507</v>
      </c>
      <c r="B255" s="52" t="s">
        <v>248</v>
      </c>
      <c r="C255" s="59">
        <v>430415.97</v>
      </c>
      <c r="D255" s="57">
        <v>0</v>
      </c>
      <c r="E255" s="15">
        <v>0</v>
      </c>
      <c r="F255" s="22" t="str">
        <f t="shared" si="4"/>
        <v>Not Required</v>
      </c>
      <c r="G255" s="10">
        <f>FinalAllocation[[#This Row],[Required CCEIS Carryover (267)]]+FinalAllocation[[#This Row],[Required CCEIS Current FY (269)]]</f>
        <v>0</v>
      </c>
      <c r="H255" s="31">
        <v>2943.93</v>
      </c>
      <c r="I255" s="31">
        <v>1646.65</v>
      </c>
      <c r="J255" s="15">
        <f>FinalAllocation[[#This Row],[Required PSPS Carryover (266)]]+FinalAllocation[[#This Row],[Required PSPS Current FY (268)]]</f>
        <v>4590.58</v>
      </c>
      <c r="K255" s="31">
        <v>7167.89</v>
      </c>
      <c r="L255" s="31">
        <v>199381.69</v>
      </c>
      <c r="M255" s="31">
        <f>FinalAllocation[[#This Row],[6702 Carryover]]+L255</f>
        <v>206549.58</v>
      </c>
      <c r="N255" s="31">
        <v>0</v>
      </c>
      <c r="O255" s="31">
        <v>11102.33</v>
      </c>
      <c r="P255" s="31">
        <f>FinalAllocation[[#This Row],[6710 Carryover]]+O255</f>
        <v>11102.33</v>
      </c>
      <c r="Q255" s="31">
        <v>0</v>
      </c>
      <c r="R255" s="32">
        <v>37884.879999999997</v>
      </c>
      <c r="S255" s="34">
        <f>FinalAllocation[[#This Row],[2260 Carryover]]+R255</f>
        <v>37884.879999999997</v>
      </c>
      <c r="T255" s="31">
        <v>0</v>
      </c>
      <c r="U255" s="31">
        <v>13455.93</v>
      </c>
      <c r="V255" s="15">
        <f>FinalAllocation[[#This Row],[2262 Carryover]]+U255</f>
        <v>13455.93</v>
      </c>
      <c r="W255" s="3" t="s">
        <v>507</v>
      </c>
      <c r="AB255"/>
    </row>
    <row r="256" spans="1:28" ht="15.75" x14ac:dyDescent="0.25">
      <c r="A256" s="5" t="s">
        <v>508</v>
      </c>
      <c r="B256" s="52" t="s">
        <v>249</v>
      </c>
      <c r="C256" s="59">
        <v>730587.6</v>
      </c>
      <c r="D256" s="57">
        <v>0</v>
      </c>
      <c r="E256" s="15">
        <v>0</v>
      </c>
      <c r="F256" s="22" t="str">
        <f t="shared" si="4"/>
        <v>Not Required</v>
      </c>
      <c r="G256" s="10">
        <f>FinalAllocation[[#This Row],[Required CCEIS Carryover (267)]]+FinalAllocation[[#This Row],[Required CCEIS Current FY (269)]]</f>
        <v>0</v>
      </c>
      <c r="H256" s="31">
        <v>0</v>
      </c>
      <c r="I256" s="31">
        <v>0</v>
      </c>
      <c r="J256" s="15">
        <f>FinalAllocation[[#This Row],[Required PSPS Carryover (266)]]+FinalAllocation[[#This Row],[Required PSPS Current FY (268)]]</f>
        <v>0</v>
      </c>
      <c r="K256" s="31">
        <v>23801.200000000001</v>
      </c>
      <c r="L256" s="31">
        <v>350766.93</v>
      </c>
      <c r="M256" s="31">
        <f>FinalAllocation[[#This Row],[6702 Carryover]]+L256</f>
        <v>374568.13</v>
      </c>
      <c r="N256" s="31">
        <v>0</v>
      </c>
      <c r="O256" s="31">
        <v>46576.59</v>
      </c>
      <c r="P256" s="31">
        <f>FinalAllocation[[#This Row],[6710 Carryover]]+O256</f>
        <v>46576.59</v>
      </c>
      <c r="Q256" s="31">
        <v>0</v>
      </c>
      <c r="R256" s="32">
        <v>49250.34</v>
      </c>
      <c r="S256" s="34">
        <f>FinalAllocation[[#This Row],[2260 Carryover]]+R256</f>
        <v>49250.34</v>
      </c>
      <c r="T256" s="31">
        <v>0</v>
      </c>
      <c r="U256" s="31">
        <v>17492.71</v>
      </c>
      <c r="V256" s="15">
        <f>FinalAllocation[[#This Row],[2262 Carryover]]+U256</f>
        <v>17492.71</v>
      </c>
      <c r="W256" s="3" t="s">
        <v>508</v>
      </c>
      <c r="AB256"/>
    </row>
    <row r="257" spans="1:28" ht="15.75" x14ac:dyDescent="0.25">
      <c r="A257" s="5" t="s">
        <v>509</v>
      </c>
      <c r="B257" s="52" t="s">
        <v>250</v>
      </c>
      <c r="C257" s="59">
        <v>382785.07</v>
      </c>
      <c r="D257" s="57">
        <v>0</v>
      </c>
      <c r="E257" s="15">
        <v>0</v>
      </c>
      <c r="F257" s="22" t="str">
        <f t="shared" si="4"/>
        <v>Not Required</v>
      </c>
      <c r="G257" s="10">
        <f>FinalAllocation[[#This Row],[Required CCEIS Carryover (267)]]+FinalAllocation[[#This Row],[Required CCEIS Current FY (269)]]</f>
        <v>0</v>
      </c>
      <c r="H257" s="31">
        <v>5360.4</v>
      </c>
      <c r="I257" s="31">
        <v>8237.51</v>
      </c>
      <c r="J257" s="15">
        <f>FinalAllocation[[#This Row],[Required PSPS Carryover (266)]]+FinalAllocation[[#This Row],[Required PSPS Current FY (268)]]</f>
        <v>13597.91</v>
      </c>
      <c r="K257" s="31">
        <v>17056.59</v>
      </c>
      <c r="L257" s="31">
        <v>341277.34</v>
      </c>
      <c r="M257" s="31">
        <f>FinalAllocation[[#This Row],[6702 Carryover]]+L257</f>
        <v>358333.93</v>
      </c>
      <c r="N257" s="31">
        <v>0</v>
      </c>
      <c r="O257" s="31">
        <v>28757.59</v>
      </c>
      <c r="P257" s="31">
        <f>FinalAllocation[[#This Row],[6710 Carryover]]+O257</f>
        <v>28757.59</v>
      </c>
      <c r="Q257" s="31">
        <v>0</v>
      </c>
      <c r="R257" s="32">
        <v>17679.61</v>
      </c>
      <c r="S257" s="34">
        <f>FinalAllocation[[#This Row],[2260 Carryover]]+R257</f>
        <v>17679.61</v>
      </c>
      <c r="T257" s="31">
        <v>0</v>
      </c>
      <c r="U257" s="31">
        <v>6279.43</v>
      </c>
      <c r="V257" s="15">
        <f>FinalAllocation[[#This Row],[2262 Carryover]]+U257</f>
        <v>6279.43</v>
      </c>
      <c r="W257" s="3" t="s">
        <v>509</v>
      </c>
      <c r="AB257"/>
    </row>
    <row r="258" spans="1:28" ht="15.75" x14ac:dyDescent="0.25">
      <c r="A258" s="5" t="s">
        <v>510</v>
      </c>
      <c r="B258" s="51" t="s">
        <v>251</v>
      </c>
      <c r="C258" s="59">
        <v>465737.57</v>
      </c>
      <c r="D258" s="57">
        <v>0</v>
      </c>
      <c r="E258" s="15">
        <v>0</v>
      </c>
      <c r="F258" s="22" t="str">
        <f t="shared" si="4"/>
        <v>Not Required</v>
      </c>
      <c r="G258" s="10">
        <f>FinalAllocation[[#This Row],[Required CCEIS Carryover (267)]]+FinalAllocation[[#This Row],[Required CCEIS Current FY (269)]]</f>
        <v>0</v>
      </c>
      <c r="H258" s="31">
        <v>0</v>
      </c>
      <c r="I258" s="31">
        <v>0</v>
      </c>
      <c r="J258" s="15">
        <f>FinalAllocation[[#This Row],[Required PSPS Carryover (266)]]+FinalAllocation[[#This Row],[Required PSPS Current FY (268)]]</f>
        <v>0</v>
      </c>
      <c r="K258" s="31">
        <v>0</v>
      </c>
      <c r="L258" s="31">
        <v>194994.62</v>
      </c>
      <c r="M258" s="31">
        <f>FinalAllocation[[#This Row],[6702 Carryover]]+L258</f>
        <v>194994.62</v>
      </c>
      <c r="N258" s="31">
        <v>0</v>
      </c>
      <c r="O258" s="31">
        <v>6961.89</v>
      </c>
      <c r="P258" s="31">
        <f>FinalAllocation[[#This Row],[6710 Carryover]]+O258</f>
        <v>6961.89</v>
      </c>
      <c r="Q258" s="31">
        <v>0</v>
      </c>
      <c r="R258" s="32">
        <v>30307.9</v>
      </c>
      <c r="S258" s="34">
        <f>FinalAllocation[[#This Row],[2260 Carryover]]+R258</f>
        <v>30307.9</v>
      </c>
      <c r="T258" s="31">
        <v>0</v>
      </c>
      <c r="U258" s="31">
        <v>10764.74</v>
      </c>
      <c r="V258" s="15">
        <f>FinalAllocation[[#This Row],[2262 Carryover]]+U258</f>
        <v>10764.74</v>
      </c>
      <c r="W258" s="3" t="s">
        <v>510</v>
      </c>
      <c r="AB258"/>
    </row>
    <row r="259" spans="1:28" ht="15.75" x14ac:dyDescent="0.25">
      <c r="A259" s="5" t="s">
        <v>511</v>
      </c>
      <c r="B259" s="51" t="s">
        <v>252</v>
      </c>
      <c r="C259" s="59">
        <v>3818587.44</v>
      </c>
      <c r="D259" s="57">
        <v>0</v>
      </c>
      <c r="E259" s="15">
        <v>0</v>
      </c>
      <c r="F259" s="22" t="str">
        <f t="shared" si="4"/>
        <v>Not Required</v>
      </c>
      <c r="G259" s="10">
        <f>FinalAllocation[[#This Row],[Required CCEIS Carryover (267)]]+FinalAllocation[[#This Row],[Required CCEIS Current FY (269)]]</f>
        <v>0</v>
      </c>
      <c r="H259" s="31">
        <v>2986.23</v>
      </c>
      <c r="I259" s="31">
        <v>29038.81</v>
      </c>
      <c r="J259" s="15">
        <f>FinalAllocation[[#This Row],[Required PSPS Carryover (266)]]+FinalAllocation[[#This Row],[Required PSPS Current FY (268)]]</f>
        <v>32025.040000000001</v>
      </c>
      <c r="K259" s="31">
        <v>42634.84</v>
      </c>
      <c r="L259" s="31">
        <v>1057995.22</v>
      </c>
      <c r="M259" s="31">
        <f>FinalAllocation[[#This Row],[6702 Carryover]]+L259</f>
        <v>1100630.06</v>
      </c>
      <c r="N259" s="31">
        <v>0</v>
      </c>
      <c r="O259" s="31">
        <v>27518.99</v>
      </c>
      <c r="P259" s="31">
        <f>FinalAllocation[[#This Row],[6710 Carryover]]+O259</f>
        <v>27518.99</v>
      </c>
      <c r="Q259" s="31">
        <v>0</v>
      </c>
      <c r="R259" s="32">
        <v>150276.69</v>
      </c>
      <c r="S259" s="34">
        <f>FinalAllocation[[#This Row],[2260 Carryover]]+R259</f>
        <v>150276.69</v>
      </c>
      <c r="T259" s="31">
        <v>0</v>
      </c>
      <c r="U259" s="31">
        <v>53375.19</v>
      </c>
      <c r="V259" s="15">
        <f>FinalAllocation[[#This Row],[2262 Carryover]]+U259</f>
        <v>53375.19</v>
      </c>
      <c r="W259" s="3" t="s">
        <v>511</v>
      </c>
      <c r="AB259"/>
    </row>
    <row r="260" spans="1:28" ht="15.75" x14ac:dyDescent="0.25">
      <c r="A260" s="5" t="s">
        <v>512</v>
      </c>
      <c r="B260" s="51" t="s">
        <v>253</v>
      </c>
      <c r="C260" s="59">
        <v>247464.03</v>
      </c>
      <c r="D260" s="57">
        <v>0</v>
      </c>
      <c r="E260" s="15">
        <v>0</v>
      </c>
      <c r="F260" s="22" t="str">
        <f t="shared" ref="F260:F265" si="5">IF(G260=0,"Not Required","Required")</f>
        <v>Not Required</v>
      </c>
      <c r="G260" s="10">
        <f>FinalAllocation[[#This Row],[Required CCEIS Carryover (267)]]+FinalAllocation[[#This Row],[Required CCEIS Current FY (269)]]</f>
        <v>0</v>
      </c>
      <c r="H260" s="31">
        <v>0</v>
      </c>
      <c r="I260" s="31">
        <v>0</v>
      </c>
      <c r="J260" s="15">
        <f>FinalAllocation[[#This Row],[Required PSPS Carryover (266)]]+FinalAllocation[[#This Row],[Required PSPS Current FY (268)]]</f>
        <v>0</v>
      </c>
      <c r="K260" s="31">
        <v>6835.47</v>
      </c>
      <c r="L260" s="31">
        <v>165493.42000000001</v>
      </c>
      <c r="M260" s="31">
        <f>FinalAllocation[[#This Row],[6702 Carryover]]+L260</f>
        <v>172328.89</v>
      </c>
      <c r="N260" s="31">
        <v>0</v>
      </c>
      <c r="O260" s="31">
        <v>16583.830000000002</v>
      </c>
      <c r="P260" s="31">
        <f>FinalAllocation[[#This Row],[6710 Carryover]]+O260</f>
        <v>16583.830000000002</v>
      </c>
      <c r="Q260" s="31">
        <v>0</v>
      </c>
      <c r="R260" s="32">
        <v>22730.92</v>
      </c>
      <c r="S260" s="34">
        <f>FinalAllocation[[#This Row],[2260 Carryover]]+R260</f>
        <v>22730.92</v>
      </c>
      <c r="T260" s="31">
        <v>0</v>
      </c>
      <c r="U260" s="31">
        <v>8073.55</v>
      </c>
      <c r="V260" s="15">
        <f>FinalAllocation[[#This Row],[2262 Carryover]]+U260</f>
        <v>8073.55</v>
      </c>
      <c r="W260" s="3" t="s">
        <v>512</v>
      </c>
      <c r="AB260"/>
    </row>
    <row r="261" spans="1:28" ht="15.75" x14ac:dyDescent="0.25">
      <c r="A261" s="5" t="s">
        <v>513</v>
      </c>
      <c r="B261" s="52" t="s">
        <v>254</v>
      </c>
      <c r="C261" s="59">
        <v>534569.80000000005</v>
      </c>
      <c r="D261" s="57">
        <v>0</v>
      </c>
      <c r="E261" s="15">
        <v>0</v>
      </c>
      <c r="F261" s="22" t="str">
        <f t="shared" si="5"/>
        <v>Not Required</v>
      </c>
      <c r="G261" s="10">
        <f>FinalAllocation[[#This Row],[Required CCEIS Carryover (267)]]+FinalAllocation[[#This Row],[Required CCEIS Current FY (269)]]</f>
        <v>0</v>
      </c>
      <c r="H261" s="31">
        <v>0</v>
      </c>
      <c r="I261" s="31">
        <v>0</v>
      </c>
      <c r="J261" s="15">
        <f>FinalAllocation[[#This Row],[Required PSPS Carryover (266)]]+FinalAllocation[[#This Row],[Required PSPS Current FY (268)]]</f>
        <v>0</v>
      </c>
      <c r="K261" s="31">
        <v>54912.74</v>
      </c>
      <c r="L261" s="31">
        <v>159170.75</v>
      </c>
      <c r="M261" s="31">
        <f>FinalAllocation[[#This Row],[6702 Carryover]]+L261</f>
        <v>214083.49</v>
      </c>
      <c r="N261" s="31">
        <v>0</v>
      </c>
      <c r="O261" s="31">
        <v>11029.26</v>
      </c>
      <c r="P261" s="31">
        <f>FinalAllocation[[#This Row],[6710 Carryover]]+O261</f>
        <v>11029.26</v>
      </c>
      <c r="Q261" s="31">
        <v>0</v>
      </c>
      <c r="R261" s="32">
        <v>27782.240000000002</v>
      </c>
      <c r="S261" s="34">
        <f>FinalAllocation[[#This Row],[2260 Carryover]]+R261</f>
        <v>27782.240000000002</v>
      </c>
      <c r="T261" s="31">
        <v>0</v>
      </c>
      <c r="U261" s="31">
        <v>9867.68</v>
      </c>
      <c r="V261" s="15">
        <f>FinalAllocation[[#This Row],[2262 Carryover]]+U261</f>
        <v>9867.68</v>
      </c>
      <c r="W261" s="3" t="s">
        <v>513</v>
      </c>
      <c r="AB261"/>
    </row>
    <row r="262" spans="1:28" ht="15.75" x14ac:dyDescent="0.25">
      <c r="A262" s="5" t="s">
        <v>514</v>
      </c>
      <c r="B262" s="52" t="s">
        <v>255</v>
      </c>
      <c r="C262" s="59">
        <v>577901.78</v>
      </c>
      <c r="D262" s="57">
        <v>0</v>
      </c>
      <c r="E262" s="15">
        <v>0</v>
      </c>
      <c r="F262" s="22" t="str">
        <f t="shared" si="5"/>
        <v>Not Required</v>
      </c>
      <c r="G262" s="10">
        <f>FinalAllocation[[#This Row],[Required CCEIS Carryover (267)]]+FinalAllocation[[#This Row],[Required CCEIS Current FY (269)]]</f>
        <v>0</v>
      </c>
      <c r="H262" s="31">
        <v>0</v>
      </c>
      <c r="I262" s="31">
        <v>0</v>
      </c>
      <c r="J262" s="15">
        <f>FinalAllocation[[#This Row],[Required PSPS Carryover (266)]]+FinalAllocation[[#This Row],[Required PSPS Current FY (268)]]</f>
        <v>0</v>
      </c>
      <c r="K262" s="31">
        <v>1451.83</v>
      </c>
      <c r="L262" s="31">
        <v>188276.09</v>
      </c>
      <c r="M262" s="31">
        <f>FinalAllocation[[#This Row],[6702 Carryover]]+L262</f>
        <v>189727.92</v>
      </c>
      <c r="N262" s="31">
        <v>3.69</v>
      </c>
      <c r="O262" s="31">
        <v>4334.74</v>
      </c>
      <c r="P262" s="31">
        <f>FinalAllocation[[#This Row],[6710 Carryover]]+O262</f>
        <v>4338.43</v>
      </c>
      <c r="Q262" s="31">
        <v>0</v>
      </c>
      <c r="R262" s="32">
        <v>47987.51</v>
      </c>
      <c r="S262" s="34">
        <f>FinalAllocation[[#This Row],[2260 Carryover]]+R262</f>
        <v>47987.51</v>
      </c>
      <c r="T262" s="31">
        <v>0</v>
      </c>
      <c r="U262" s="31">
        <v>17044.18</v>
      </c>
      <c r="V262" s="15">
        <f>FinalAllocation[[#This Row],[2262 Carryover]]+U262</f>
        <v>17044.18</v>
      </c>
      <c r="W262" s="3" t="s">
        <v>514</v>
      </c>
      <c r="AB262"/>
    </row>
    <row r="263" spans="1:28" ht="15.75" x14ac:dyDescent="0.25">
      <c r="A263" s="5" t="s">
        <v>515</v>
      </c>
      <c r="B263" s="51" t="s">
        <v>256</v>
      </c>
      <c r="C263" s="59">
        <v>1732320.79</v>
      </c>
      <c r="D263" s="57">
        <v>0</v>
      </c>
      <c r="E263" s="15">
        <v>0</v>
      </c>
      <c r="F263" s="22" t="str">
        <f t="shared" si="5"/>
        <v>Not Required</v>
      </c>
      <c r="G263" s="10">
        <f>FinalAllocation[[#This Row],[Required CCEIS Carryover (267)]]+FinalAllocation[[#This Row],[Required CCEIS Current FY (269)]]</f>
        <v>0</v>
      </c>
      <c r="H263" s="31">
        <v>0</v>
      </c>
      <c r="I263" s="31">
        <v>0</v>
      </c>
      <c r="J263" s="15">
        <f>FinalAllocation[[#This Row],[Required PSPS Carryover (266)]]+FinalAllocation[[#This Row],[Required PSPS Current FY (268)]]</f>
        <v>0</v>
      </c>
      <c r="K263" s="31">
        <v>4041.56</v>
      </c>
      <c r="L263" s="31">
        <v>517106.3</v>
      </c>
      <c r="M263" s="31">
        <f>FinalAllocation[[#This Row],[6702 Carryover]]+L263</f>
        <v>521147.86</v>
      </c>
      <c r="N263" s="31">
        <v>0</v>
      </c>
      <c r="O263" s="31">
        <v>17189.29</v>
      </c>
      <c r="P263" s="31">
        <f>FinalAllocation[[#This Row],[6710 Carryover]]+O263</f>
        <v>17189.29</v>
      </c>
      <c r="Q263" s="31">
        <v>0</v>
      </c>
      <c r="R263" s="32">
        <v>103552</v>
      </c>
      <c r="S263" s="34">
        <f>FinalAllocation[[#This Row],[2260 Carryover]]+R263</f>
        <v>103552</v>
      </c>
      <c r="T263" s="31">
        <v>0</v>
      </c>
      <c r="U263" s="31">
        <v>36779.54</v>
      </c>
      <c r="V263" s="15">
        <f>FinalAllocation[[#This Row],[2262 Carryover]]+U263</f>
        <v>36779.54</v>
      </c>
      <c r="W263" s="3" t="s">
        <v>515</v>
      </c>
      <c r="AB263"/>
    </row>
    <row r="264" spans="1:28" ht="15.75" x14ac:dyDescent="0.25">
      <c r="A264" s="5" t="s">
        <v>516</v>
      </c>
      <c r="B264" s="52" t="s">
        <v>257</v>
      </c>
      <c r="C264" s="59">
        <v>188589.13</v>
      </c>
      <c r="D264" s="57">
        <v>0</v>
      </c>
      <c r="E264" s="15">
        <v>0</v>
      </c>
      <c r="F264" s="22" t="str">
        <f t="shared" si="5"/>
        <v>Not Required</v>
      </c>
      <c r="G264" s="10">
        <f>FinalAllocation[[#This Row],[Required CCEIS Carryover (267)]]+FinalAllocation[[#This Row],[Required CCEIS Current FY (269)]]</f>
        <v>0</v>
      </c>
      <c r="H264" s="31">
        <v>683.93</v>
      </c>
      <c r="I264" s="31">
        <v>1315.1</v>
      </c>
      <c r="J264" s="15">
        <f>FinalAllocation[[#This Row],[Required PSPS Carryover (266)]]+FinalAllocation[[#This Row],[Required PSPS Current FY (268)]]</f>
        <v>1999.03</v>
      </c>
      <c r="K264" s="31">
        <v>4016.12</v>
      </c>
      <c r="L264" s="31">
        <v>83948.69</v>
      </c>
      <c r="M264" s="31">
        <f>FinalAllocation[[#This Row],[6702 Carryover]]+L264</f>
        <v>87964.81</v>
      </c>
      <c r="N264" s="31">
        <v>0</v>
      </c>
      <c r="O264" s="31">
        <v>2233.3000000000002</v>
      </c>
      <c r="P264" s="31">
        <f>FinalAllocation[[#This Row],[6710 Carryover]]+O264</f>
        <v>2233.3000000000002</v>
      </c>
      <c r="Q264" s="31">
        <v>0</v>
      </c>
      <c r="R264" s="32">
        <v>26519.41</v>
      </c>
      <c r="S264" s="34">
        <f>FinalAllocation[[#This Row],[2260 Carryover]]+R264</f>
        <v>26519.41</v>
      </c>
      <c r="T264" s="31">
        <v>0</v>
      </c>
      <c r="U264" s="31">
        <v>9419.15</v>
      </c>
      <c r="V264" s="15">
        <f>FinalAllocation[[#This Row],[2262 Carryover]]+U264</f>
        <v>9419.15</v>
      </c>
      <c r="W264" s="3" t="s">
        <v>516</v>
      </c>
      <c r="AB264"/>
    </row>
    <row r="265" spans="1:28" ht="15.75" x14ac:dyDescent="0.25">
      <c r="A265" s="5" t="s">
        <v>517</v>
      </c>
      <c r="B265" s="56" t="s">
        <v>258</v>
      </c>
      <c r="C265" s="59">
        <v>806264.58</v>
      </c>
      <c r="D265" s="57">
        <v>0</v>
      </c>
      <c r="E265" s="15">
        <v>0</v>
      </c>
      <c r="F265" s="22" t="str">
        <f t="shared" si="5"/>
        <v>Not Required</v>
      </c>
      <c r="G265" s="10">
        <f>FinalAllocation[[#This Row],[Required CCEIS Carryover (267)]]+FinalAllocation[[#This Row],[Required CCEIS Current FY (269)]]</f>
        <v>0</v>
      </c>
      <c r="H265" s="31">
        <v>0</v>
      </c>
      <c r="I265" s="31"/>
      <c r="J265" s="15">
        <f>FinalAllocation[[#This Row],[Required PSPS Carryover (266)]]+FinalAllocation[[#This Row],[Required PSPS Current FY (268)]]</f>
        <v>0</v>
      </c>
      <c r="K265" s="31">
        <v>0</v>
      </c>
      <c r="L265" s="31">
        <v>237019.13</v>
      </c>
      <c r="M265" s="31">
        <f>FinalAllocation[[#This Row],[6702 Carryover]]+L265</f>
        <v>237019.13</v>
      </c>
      <c r="N265" s="31">
        <v>0</v>
      </c>
      <c r="O265" s="31">
        <v>8727.26</v>
      </c>
      <c r="P265" s="31">
        <f>FinalAllocation[[#This Row],[6710 Carryover]]+O265</f>
        <v>8727.26</v>
      </c>
      <c r="Q265" s="31">
        <v>0</v>
      </c>
      <c r="R265" s="32">
        <v>42936.19</v>
      </c>
      <c r="S265" s="34">
        <f>FinalAllocation[[#This Row],[2260 Carryover]]+R265</f>
        <v>42936.19</v>
      </c>
      <c r="T265" s="31">
        <v>0</v>
      </c>
      <c r="U265" s="31">
        <v>15250.05</v>
      </c>
      <c r="V265" s="15">
        <f>FinalAllocation[[#This Row],[2262 Carryover]]+U265</f>
        <v>15250.05</v>
      </c>
      <c r="W265" s="3" t="s">
        <v>517</v>
      </c>
      <c r="AB265"/>
    </row>
    <row r="266" spans="1:28" x14ac:dyDescent="0.25">
      <c r="C266" s="11">
        <f>SUBTOTAL(109,FinalAllocation[MOE 2023/2024 AFR])</f>
        <v>422724313.05000001</v>
      </c>
      <c r="D266" s="11">
        <f>SUBTOTAL(109,FinalAllocation[Required CCEIS Carryover (267)])</f>
        <v>741106.5</v>
      </c>
      <c r="E266" s="11">
        <f>SUBTOTAL(109,FinalAllocation[Required CCEIS Current FY (269)])</f>
        <v>1660202.89</v>
      </c>
      <c r="F266" s="11">
        <f>SUBTOTAL(109,FinalAllocation[ CCEIS Required/Not Required ])</f>
        <v>0</v>
      </c>
      <c r="G266" s="11">
        <f>SUBTOTAL(109,FinalAllocation[CCEIS Total])</f>
        <v>2401309.39</v>
      </c>
      <c r="H266" s="11">
        <f>SUBTOTAL(109,FinalAllocation[Required PSPS Carryover (266)])</f>
        <v>1528710.79</v>
      </c>
      <c r="I266" s="11">
        <f>SUBTOTAL(109,FinalAllocation[Required PSPS Current FY (268)])</f>
        <v>2121697.2000000002</v>
      </c>
      <c r="J266" s="11">
        <f>SUBTOTAL(109,FinalAllocation[PSPS Total])</f>
        <v>3650407.99</v>
      </c>
      <c r="K266" s="11">
        <f>SUBTOTAL(109,FinalAllocation[6702 Carryover])</f>
        <v>15140065.73</v>
      </c>
      <c r="L266" s="11">
        <f>SUBTOTAL(109,FinalAllocation[6702 Preliminary Allocation])</f>
        <v>126955258.11</v>
      </c>
      <c r="M266" s="11">
        <f>SUBTOTAL(109,FinalAllocation[6702 Budget Total])</f>
        <v>142095323.84</v>
      </c>
      <c r="N266" s="11">
        <f>SUBTOTAL(109,FinalAllocation[6710 Carryover])</f>
        <v>847337.46</v>
      </c>
      <c r="O266" s="11">
        <f>SUBTOTAL(109,FinalAllocation[6710 Preliminary Allocation])</f>
        <v>5926670.6600000001</v>
      </c>
      <c r="P266" s="11">
        <f>SUBTOTAL(109,FinalAllocation[6710 Budget Total])</f>
        <v>6774008.1200000001</v>
      </c>
      <c r="Q266" s="11">
        <f>SUBTOTAL(109,FinalAllocation[2260 Carryover])</f>
        <v>1565184.15</v>
      </c>
      <c r="R266" s="11">
        <f>SUBTOTAL(109,FinalAllocation[2260 Preliminary Allocation])</f>
        <v>17012836.300000001</v>
      </c>
      <c r="S266" s="11">
        <f>SUBTOTAL(109,FinalAllocation[2260 Budget Total])</f>
        <v>18578020.449999999</v>
      </c>
      <c r="T266" s="11">
        <f>SUBTOTAL(109,FinalAllocation[2262 Carryover])</f>
        <v>659893.04</v>
      </c>
      <c r="U266" s="11">
        <f>SUBTOTAL(109,FinalAllocation[2262 Preliminary Allocation])</f>
        <v>6040815.1299999999</v>
      </c>
      <c r="V266" s="11">
        <f>SUBTOTAL(109,FinalAllocation[2262 Budget Total])</f>
        <v>6700708.1699999999</v>
      </c>
      <c r="AB266"/>
    </row>
    <row r="267" spans="1:28" x14ac:dyDescent="0.25">
      <c r="Y267" s="33"/>
    </row>
  </sheetData>
  <sheetProtection algorithmName="SHA-512" hashValue="FPQ/O4Q7rDXN+vgHu0hcXzzauTJem9TFNcZaqq22Eq0CCUSHf76D3NmDefsPR05DoMDvAI635qL6INZfnCnu1A==" saltValue="UiB7+GYfWs/Rir+XRhQV/g==" spinCount="100000" sheet="1" objects="1" scenarios="1"/>
  <phoneticPr fontId="8" type="noConversion"/>
  <conditionalFormatting sqref="F1">
    <cfRule type="expression" priority="2">
      <formula>IF(#REF!=0,"Required","Not Required")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80C2-BFD8-4F91-8D65-C4F7EEBFE859}">
  <sheetPr codeName="Sheet3">
    <tabColor theme="4" tint="-0.249977111117893"/>
    <pageSetUpPr fitToPage="1"/>
  </sheetPr>
  <dimension ref="A1:D31"/>
  <sheetViews>
    <sheetView tabSelected="1" workbookViewId="0">
      <selection activeCell="B1" sqref="B1"/>
    </sheetView>
  </sheetViews>
  <sheetFormatPr defaultColWidth="9.140625" defaultRowHeight="15" x14ac:dyDescent="0.25"/>
  <cols>
    <col min="1" max="2" width="42.7109375" style="17" customWidth="1"/>
    <col min="3" max="3" width="27.7109375" style="17" bestFit="1" customWidth="1"/>
    <col min="4" max="4" width="18.85546875" style="17" customWidth="1"/>
    <col min="5" max="16384" width="9.140625" style="17"/>
  </cols>
  <sheetData>
    <row r="1" spans="1:4" ht="18.75" x14ac:dyDescent="0.3">
      <c r="A1" s="38" t="s">
        <v>259</v>
      </c>
      <c r="B1" s="44" t="s">
        <v>535</v>
      </c>
      <c r="C1" s="48" t="s">
        <v>576</v>
      </c>
      <c r="D1" s="18"/>
    </row>
    <row r="2" spans="1:4" ht="17.25" x14ac:dyDescent="0.3">
      <c r="A2" s="41" t="s">
        <v>0</v>
      </c>
      <c r="B2" s="39" t="str" cm="1">
        <f t="array" ref="B2">INDEX(FinalAllocation[],MATCH($B$1,Districts,0),ROWS($B$1:B2))</f>
        <v>R2D2XYZ3M</v>
      </c>
    </row>
    <row r="3" spans="1:4" ht="17.25" x14ac:dyDescent="0.3">
      <c r="A3" s="40" t="s">
        <v>572</v>
      </c>
      <c r="B3" s="49" cm="1">
        <f t="array" ref="B3">INDEX(FinalAllocation[],MATCH($B$1,Districts,0),ROWS($B$1:B3))</f>
        <v>1452024.06</v>
      </c>
    </row>
    <row r="4" spans="1:4" ht="17.25" x14ac:dyDescent="0.3">
      <c r="A4" s="40" t="s">
        <v>538</v>
      </c>
      <c r="B4" s="39" cm="1">
        <f t="array" ref="B4">INDEX(FinalAllocation[],MATCH($B$1,Districts,0),ROWS($B$1:B4))</f>
        <v>26421.98</v>
      </c>
    </row>
    <row r="5" spans="1:4" ht="17.25" x14ac:dyDescent="0.3">
      <c r="A5" s="40" t="s">
        <v>539</v>
      </c>
      <c r="B5" s="39" cm="1">
        <f t="array" ref="B5">INDEX(FinalAllocation[],MATCH($B$1,Districts,0),ROWS($B$1:B5))</f>
        <v>71747.679999999993</v>
      </c>
    </row>
    <row r="6" spans="1:4" ht="17.25" x14ac:dyDescent="0.3">
      <c r="A6" s="43" t="s">
        <v>573</v>
      </c>
      <c r="B6" s="39" t="str" cm="1">
        <f t="array" ref="B6">INDEX(FinalAllocation[],MATCH($B$1,Districts,0),ROWS($B$1:B6))</f>
        <v>Required</v>
      </c>
    </row>
    <row r="7" spans="1:4" ht="17.25" x14ac:dyDescent="0.3">
      <c r="A7" s="40" t="s">
        <v>537</v>
      </c>
      <c r="B7" s="49" cm="1">
        <f t="array" ref="B7">INDEX(FinalAllocation[],MATCH($B$1,Districts,0),ROWS($B$1:B7))</f>
        <v>98169.66</v>
      </c>
    </row>
    <row r="8" spans="1:4" ht="17.25" x14ac:dyDescent="0.3">
      <c r="A8" s="40" t="s">
        <v>540</v>
      </c>
      <c r="B8" s="39" cm="1">
        <f t="array" ref="B8">INDEX(FinalAllocation[],MATCH($B$1,Districts,0),ROWS($B$1:B8))</f>
        <v>3456.06</v>
      </c>
    </row>
    <row r="9" spans="1:4" ht="17.25" x14ac:dyDescent="0.3">
      <c r="A9" s="40" t="s">
        <v>541</v>
      </c>
      <c r="B9" s="39" cm="1">
        <f t="array" ref="B9">INDEX(FinalAllocation[],MATCH($B$1,Districts,0),ROWS($B$1:B9))</f>
        <v>7997.11</v>
      </c>
    </row>
    <row r="10" spans="1:4" ht="17.25" x14ac:dyDescent="0.3">
      <c r="A10" s="40" t="s">
        <v>542</v>
      </c>
      <c r="B10" s="49" cm="1">
        <f t="array" ref="B10">INDEX(FinalAllocation[],MATCH($B$1,Districts,0),ROWS($B$1:B10))</f>
        <v>11453.17</v>
      </c>
    </row>
    <row r="11" spans="1:4" ht="17.25" x14ac:dyDescent="0.3">
      <c r="A11" s="40" t="s">
        <v>560</v>
      </c>
      <c r="B11" s="39" cm="1">
        <f t="array" ref="B11">INDEX(FinalAllocation[],MATCH($B$1,Districts,0),ROWS($B$1:B11))</f>
        <v>30800.49</v>
      </c>
      <c r="C11" s="36" t="s">
        <v>570</v>
      </c>
    </row>
    <row r="12" spans="1:4" ht="17.25" x14ac:dyDescent="0.3">
      <c r="A12" s="40" t="s">
        <v>561</v>
      </c>
      <c r="B12" s="39" cm="1">
        <f t="array" ref="B12">INDEX(FinalAllocation[],MATCH($B$1,Districts,0),ROWS($B$1:B12))</f>
        <v>471645.89</v>
      </c>
    </row>
    <row r="13" spans="1:4" ht="17.25" x14ac:dyDescent="0.3">
      <c r="A13" s="40" t="s">
        <v>520</v>
      </c>
      <c r="B13" s="49" cm="1">
        <f t="array" ref="B13">INDEX(FinalAllocation[],MATCH($B$1,Districts,0),ROWS($B$1:B13))</f>
        <v>502446.38</v>
      </c>
    </row>
    <row r="14" spans="1:4" ht="17.25" x14ac:dyDescent="0.3">
      <c r="A14" s="40" t="s">
        <v>562</v>
      </c>
      <c r="B14" s="39" cm="1">
        <f t="array" ref="B14">INDEX(FinalAllocation[],MATCH($B$1,Districts,0),ROWS($B$1:B14))</f>
        <v>0</v>
      </c>
      <c r="C14" s="36" t="s">
        <v>570</v>
      </c>
    </row>
    <row r="15" spans="1:4" ht="17.25" x14ac:dyDescent="0.3">
      <c r="A15" s="40" t="s">
        <v>563</v>
      </c>
      <c r="B15" s="39" cm="1">
        <f t="array" ref="B15">INDEX(FinalAllocation[],MATCH($B$1,Districts,0),ROWS($B$1:B15))</f>
        <v>22243.93</v>
      </c>
    </row>
    <row r="16" spans="1:4" ht="17.25" x14ac:dyDescent="0.3">
      <c r="A16" s="40" t="s">
        <v>521</v>
      </c>
      <c r="B16" s="49" cm="1">
        <f t="array" ref="B16">INDEX(FinalAllocation[],MATCH($B$1,Districts,0),ROWS($B$1:B16))</f>
        <v>22243.93</v>
      </c>
    </row>
    <row r="17" spans="1:3" ht="17.25" x14ac:dyDescent="0.3">
      <c r="A17" s="40" t="s">
        <v>564</v>
      </c>
      <c r="B17" s="39" cm="1">
        <f t="array" ref="B17">INDEX(FinalAllocation[],MATCH($B$1,Districts,0),ROWS($B$1:B17))</f>
        <v>0</v>
      </c>
      <c r="C17" s="36" t="s">
        <v>570</v>
      </c>
    </row>
    <row r="18" spans="1:3" ht="17.25" x14ac:dyDescent="0.3">
      <c r="A18" s="40" t="s">
        <v>565</v>
      </c>
      <c r="B18" s="39" cm="1">
        <f t="array" ref="B18">INDEX(FinalAllocation[],MATCH($B$1,Districts,0),ROWS($B$1:B18))</f>
        <v>114917.47</v>
      </c>
    </row>
    <row r="19" spans="1:3" ht="17.25" x14ac:dyDescent="0.3">
      <c r="A19" s="40" t="s">
        <v>522</v>
      </c>
      <c r="B19" s="49" cm="1">
        <f t="array" ref="B19">INDEX(FinalAllocation[],MATCH($B$1,Districts,0),ROWS($B$1:B19))</f>
        <v>114917.47</v>
      </c>
    </row>
    <row r="20" spans="1:3" ht="17.25" x14ac:dyDescent="0.3">
      <c r="A20" s="40" t="s">
        <v>566</v>
      </c>
      <c r="B20" s="39" cm="1">
        <f t="array" ref="B20">INDEX(FinalAllocation[],MATCH($B$1,Districts,0),ROWS($B$1:B20))</f>
        <v>0</v>
      </c>
      <c r="C20" s="36" t="s">
        <v>570</v>
      </c>
    </row>
    <row r="21" spans="1:3" ht="17.25" x14ac:dyDescent="0.3">
      <c r="A21" s="40" t="s">
        <v>567</v>
      </c>
      <c r="B21" s="39" cm="1">
        <f t="array" ref="B21">INDEX(FinalAllocation[],MATCH($B$1,Districts,0),ROWS($B$1:B21))</f>
        <v>40816.32</v>
      </c>
    </row>
    <row r="22" spans="1:3" ht="17.25" x14ac:dyDescent="0.3">
      <c r="A22" s="40" t="s">
        <v>523</v>
      </c>
      <c r="B22" s="49" cm="1">
        <f t="array" ref="B22">INDEX(FinalAllocation[],MATCH($B$1,Districts,0),ROWS($B$1:B22))</f>
        <v>40816.32</v>
      </c>
    </row>
    <row r="23" spans="1:3" ht="17.25" x14ac:dyDescent="0.3">
      <c r="A23" s="41" t="s">
        <v>518</v>
      </c>
      <c r="B23" s="42" t="str" cm="1">
        <f t="array" ref="B23">INDEX(FinalAllocation[],MATCH($B$1,Districts,0),ROWS($B$1:B23))</f>
        <v>9999   SAMPLE DISTRICT</v>
      </c>
    </row>
    <row r="31" spans="1:3" x14ac:dyDescent="0.25">
      <c r="B31" s="19"/>
    </row>
  </sheetData>
  <sheetProtection algorithmName="SHA-512" hashValue="1zy++AgJk/SQGtwTLrav5bLOunZuTtbRIFhjsFRjbFcMeTYj8SHbYT9x99OES3+mWEdmzt1+c6gYj5kw/QsaWA==" saltValue="X6mTduYAoT2LkeKK+8UXVg==" spinCount="100000" sheet="1" objects="1" scenarios="1"/>
  <protectedRanges>
    <protectedRange sqref="B1" name="Range1"/>
  </protectedRanges>
  <conditionalFormatting sqref="A6">
    <cfRule type="expression" priority="1">
      <formula>IF(E6=0,"Required","Not Required")</formula>
    </cfRule>
  </conditionalFormatting>
  <dataValidations count="1">
    <dataValidation type="list" allowBlank="1" showInputMessage="1" showErrorMessage="1" sqref="B1" xr:uid="{0421256D-BC8A-4D13-95F4-49157BE3DED4}">
      <formula1>Districts</formula1>
    </dataValidation>
  </dataValidations>
  <pageMargins left="0.7" right="0.7" top="0.75" bottom="0.75" header="0.3" footer="0.3"/>
  <pageSetup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931A-EE77-42F6-B7B4-1982970D8D83}">
  <sheetPr codeName="Sheet1">
    <tabColor theme="9" tint="-0.249977111117893"/>
  </sheetPr>
  <dimension ref="B1:H35"/>
  <sheetViews>
    <sheetView zoomScaleNormal="100" workbookViewId="0">
      <selection activeCell="B24" sqref="B24"/>
    </sheetView>
  </sheetViews>
  <sheetFormatPr defaultRowHeight="15" x14ac:dyDescent="0.25"/>
  <cols>
    <col min="1" max="1" width="5.5703125" customWidth="1"/>
    <col min="2" max="2" width="25.85546875" bestFit="1" customWidth="1"/>
    <col min="3" max="3" width="13" customWidth="1"/>
    <col min="4" max="4" width="27.5703125" customWidth="1"/>
    <col min="5" max="5" width="27.7109375" bestFit="1" customWidth="1"/>
    <col min="6" max="6" width="9.140625" customWidth="1"/>
    <col min="8" max="8" width="10.28515625" customWidth="1"/>
  </cols>
  <sheetData>
    <row r="1" spans="2:8" ht="18.75" customHeight="1" x14ac:dyDescent="0.35">
      <c r="B1" s="64" t="s">
        <v>524</v>
      </c>
      <c r="C1" s="64"/>
      <c r="D1" s="64"/>
      <c r="E1" s="26"/>
    </row>
    <row r="2" spans="2:8" ht="21" customHeight="1" x14ac:dyDescent="0.35">
      <c r="B2" s="64" t="s">
        <v>525</v>
      </c>
      <c r="C2" s="64"/>
      <c r="D2" s="64"/>
      <c r="E2" s="20"/>
    </row>
    <row r="3" spans="2:8" ht="24" customHeight="1" x14ac:dyDescent="0.35">
      <c r="B3" s="64" t="s">
        <v>533</v>
      </c>
      <c r="C3" s="64"/>
      <c r="D3" s="64"/>
      <c r="E3" s="26"/>
    </row>
    <row r="4" spans="2:8" ht="42" customHeight="1" x14ac:dyDescent="0.35">
      <c r="B4" s="70" t="s">
        <v>571</v>
      </c>
      <c r="C4" s="70"/>
      <c r="D4" s="70"/>
      <c r="E4" s="26"/>
    </row>
    <row r="5" spans="2:8" ht="15" customHeight="1" x14ac:dyDescent="0.25">
      <c r="E5" s="20"/>
    </row>
    <row r="6" spans="2:8" ht="34.5" customHeight="1" x14ac:dyDescent="0.3">
      <c r="B6" s="23" t="s">
        <v>527</v>
      </c>
      <c r="C6" s="73" t="str">
        <f>'District Data'!B23</f>
        <v>9999   SAMPLE DISTRICT</v>
      </c>
      <c r="D6" s="73"/>
      <c r="E6" s="24"/>
      <c r="F6" s="24"/>
      <c r="G6" s="24"/>
      <c r="H6" s="24"/>
    </row>
    <row r="8" spans="2:8" ht="18.75" x14ac:dyDescent="0.3">
      <c r="B8" s="67" t="s">
        <v>532</v>
      </c>
      <c r="C8" s="67"/>
      <c r="D8" s="67"/>
      <c r="F8" s="25"/>
    </row>
    <row r="9" spans="2:8" ht="15.75" x14ac:dyDescent="0.25">
      <c r="B9" s="27" t="s">
        <v>572</v>
      </c>
      <c r="C9" s="65">
        <f>'District Data'!B3</f>
        <v>1452024.06</v>
      </c>
      <c r="D9" s="66"/>
    </row>
    <row r="11" spans="2:8" ht="18.75" x14ac:dyDescent="0.3">
      <c r="B11" s="71" t="s">
        <v>526</v>
      </c>
      <c r="C11" s="72"/>
      <c r="D11" s="72"/>
      <c r="E11" s="24"/>
    </row>
    <row r="12" spans="2:8" ht="31.5" customHeight="1" x14ac:dyDescent="0.25">
      <c r="B12" s="28" t="s">
        <v>538</v>
      </c>
      <c r="C12" s="68">
        <f>'District Data'!B4</f>
        <v>26421.98</v>
      </c>
      <c r="D12" s="69"/>
    </row>
    <row r="13" spans="2:8" ht="31.5" customHeight="1" x14ac:dyDescent="0.25">
      <c r="B13" s="28" t="s">
        <v>539</v>
      </c>
      <c r="C13" s="68">
        <f>'District Data'!B5</f>
        <v>71747.679999999993</v>
      </c>
      <c r="D13" s="69"/>
    </row>
    <row r="14" spans="2:8" ht="31.5" customHeight="1" x14ac:dyDescent="0.25">
      <c r="B14" s="27" t="s">
        <v>537</v>
      </c>
      <c r="C14" s="30" t="str">
        <f>'District Data'!B6</f>
        <v>Required</v>
      </c>
      <c r="D14" s="50">
        <f>'District Data'!B7</f>
        <v>98169.66</v>
      </c>
    </row>
    <row r="15" spans="2:8" ht="31.5" customHeight="1" x14ac:dyDescent="0.25">
      <c r="B15" s="28" t="s">
        <v>540</v>
      </c>
      <c r="C15" s="68">
        <f>'District Data'!B8</f>
        <v>3456.06</v>
      </c>
      <c r="D15" s="69"/>
    </row>
    <row r="16" spans="2:8" ht="31.5" customHeight="1" x14ac:dyDescent="0.25">
      <c r="B16" s="28" t="s">
        <v>541</v>
      </c>
      <c r="C16" s="68">
        <f>'District Data'!B9</f>
        <v>7997.11</v>
      </c>
      <c r="D16" s="69"/>
    </row>
    <row r="17" spans="2:5" ht="31.5" customHeight="1" x14ac:dyDescent="0.25">
      <c r="B17" s="28" t="s">
        <v>543</v>
      </c>
      <c r="C17" s="60">
        <f>'District Data'!B10</f>
        <v>11453.17</v>
      </c>
      <c r="D17" s="61"/>
    </row>
    <row r="18" spans="2:5" ht="31.5" customHeight="1" x14ac:dyDescent="0.25">
      <c r="B18" s="28" t="s">
        <v>568</v>
      </c>
      <c r="C18" s="62">
        <f>'District Data'!B11</f>
        <v>30800.49</v>
      </c>
      <c r="D18" s="63"/>
      <c r="E18" s="36" t="s">
        <v>570</v>
      </c>
    </row>
    <row r="19" spans="2:5" ht="31.5" customHeight="1" x14ac:dyDescent="0.25">
      <c r="B19" s="28" t="s">
        <v>569</v>
      </c>
      <c r="C19" s="62">
        <f>'District Data'!B12</f>
        <v>471645.89</v>
      </c>
      <c r="D19" s="63"/>
    </row>
    <row r="20" spans="2:5" ht="15.75" x14ac:dyDescent="0.25">
      <c r="B20" s="27" t="s">
        <v>529</v>
      </c>
      <c r="C20" s="60">
        <f>'District Data'!B13</f>
        <v>502446.38</v>
      </c>
      <c r="D20" s="61"/>
    </row>
    <row r="22" spans="2:5" ht="18.75" x14ac:dyDescent="0.3">
      <c r="B22" s="67" t="s">
        <v>530</v>
      </c>
      <c r="C22" s="67"/>
      <c r="D22" s="67"/>
    </row>
    <row r="23" spans="2:5" ht="15.75" x14ac:dyDescent="0.25">
      <c r="B23" s="35" t="s">
        <v>568</v>
      </c>
      <c r="C23" s="62">
        <f>'District Data'!B14</f>
        <v>0</v>
      </c>
      <c r="D23" s="63"/>
      <c r="E23" s="36" t="s">
        <v>570</v>
      </c>
    </row>
    <row r="24" spans="2:5" ht="15.75" x14ac:dyDescent="0.25">
      <c r="B24" s="35" t="s">
        <v>569</v>
      </c>
      <c r="C24" s="62">
        <f>'District Data'!B15</f>
        <v>22243.93</v>
      </c>
      <c r="D24" s="63"/>
    </row>
    <row r="25" spans="2:5" ht="15.75" x14ac:dyDescent="0.25">
      <c r="B25" s="35" t="s">
        <v>529</v>
      </c>
      <c r="C25" s="65">
        <f>'District Data'!B16</f>
        <v>22243.93</v>
      </c>
      <c r="D25" s="66"/>
    </row>
    <row r="27" spans="2:5" ht="18.75" x14ac:dyDescent="0.3">
      <c r="B27" s="67" t="s">
        <v>531</v>
      </c>
      <c r="C27" s="67"/>
      <c r="D27" s="67"/>
    </row>
    <row r="28" spans="2:5" ht="15.75" x14ac:dyDescent="0.25">
      <c r="B28" s="35" t="s">
        <v>568</v>
      </c>
      <c r="C28" s="68">
        <f>'District Data'!B17</f>
        <v>0</v>
      </c>
      <c r="D28" s="69"/>
      <c r="E28" s="36" t="s">
        <v>570</v>
      </c>
    </row>
    <row r="29" spans="2:5" ht="15.75" x14ac:dyDescent="0.25">
      <c r="B29" s="35" t="s">
        <v>569</v>
      </c>
      <c r="C29" s="68">
        <f>'District Data'!B18</f>
        <v>114917.47</v>
      </c>
      <c r="D29" s="69"/>
    </row>
    <row r="30" spans="2:5" ht="15.75" x14ac:dyDescent="0.25">
      <c r="B30" s="27" t="s">
        <v>529</v>
      </c>
      <c r="C30" s="65">
        <f>'District Data'!B19</f>
        <v>114917.47</v>
      </c>
      <c r="D30" s="66"/>
    </row>
    <row r="32" spans="2:5" ht="18.75" x14ac:dyDescent="0.3">
      <c r="B32" s="67" t="s">
        <v>534</v>
      </c>
      <c r="C32" s="67"/>
      <c r="D32" s="67"/>
    </row>
    <row r="33" spans="2:5" ht="15.75" x14ac:dyDescent="0.25">
      <c r="B33" s="35" t="s">
        <v>568</v>
      </c>
      <c r="C33" s="68">
        <f>'District Data'!B20</f>
        <v>0</v>
      </c>
      <c r="D33" s="69"/>
      <c r="E33" s="36" t="s">
        <v>570</v>
      </c>
    </row>
    <row r="34" spans="2:5" ht="15.75" x14ac:dyDescent="0.25">
      <c r="B34" s="35" t="s">
        <v>569</v>
      </c>
      <c r="C34" s="68">
        <f>'District Data'!B21</f>
        <v>40816.32</v>
      </c>
      <c r="D34" s="69"/>
    </row>
    <row r="35" spans="2:5" ht="15.75" x14ac:dyDescent="0.25">
      <c r="B35" s="27" t="s">
        <v>529</v>
      </c>
      <c r="C35" s="65">
        <f>'District Data'!B22</f>
        <v>40816.32</v>
      </c>
      <c r="D35" s="66"/>
    </row>
  </sheetData>
  <sheetProtection algorithmName="SHA-512" hashValue="fK2AFwinEq42fXZZPIF7D2SjasNUYfOG2M6858q2hXP0+PlKt+hmRzZOAwTVsBVKdks9yZLUHl/XZqV/doKZ8Q==" saltValue="+nmh5KSZxww2zH4WOHBsCg==" spinCount="100000" sheet="1" objects="1" scenarios="1"/>
  <mergeCells count="28">
    <mergeCell ref="C35:D35"/>
    <mergeCell ref="B27:D27"/>
    <mergeCell ref="B32:D32"/>
    <mergeCell ref="B22:D22"/>
    <mergeCell ref="C25:D25"/>
    <mergeCell ref="C23:D23"/>
    <mergeCell ref="C24:D24"/>
    <mergeCell ref="C28:D28"/>
    <mergeCell ref="C29:D29"/>
    <mergeCell ref="C33:D33"/>
    <mergeCell ref="C34:D34"/>
    <mergeCell ref="C30:D30"/>
    <mergeCell ref="C17:D17"/>
    <mergeCell ref="C20:D20"/>
    <mergeCell ref="C18:D18"/>
    <mergeCell ref="C19:D19"/>
    <mergeCell ref="B1:D1"/>
    <mergeCell ref="B2:D2"/>
    <mergeCell ref="B4:D4"/>
    <mergeCell ref="B3:D3"/>
    <mergeCell ref="B11:D11"/>
    <mergeCell ref="C15:D15"/>
    <mergeCell ref="C16:D16"/>
    <mergeCell ref="C12:D12"/>
    <mergeCell ref="C13:D13"/>
    <mergeCell ref="B8:D8"/>
    <mergeCell ref="C9:D9"/>
    <mergeCell ref="C6:D6"/>
  </mergeCells>
  <pageMargins left="0.7" right="0.7" top="0.75" bottom="0.75" header="0.3" footer="0.3"/>
  <pageSetup scale="81" orientation="portrait" r:id="rId1"/>
  <colBreaks count="1" manualBreakCount="1">
    <brk id="9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6895-C199-4640-87CA-8EE7348AA65D}">
  <sheetPr codeName="Sheet4">
    <tabColor rgb="FFFFC00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69.85546875" customWidth="1"/>
    <col min="2" max="2" width="9.140625" customWidth="1"/>
  </cols>
  <sheetData>
    <row r="1" spans="1:2" ht="21" x14ac:dyDescent="0.35">
      <c r="A1" s="47" t="s">
        <v>575</v>
      </c>
    </row>
    <row r="2" spans="1:2" ht="18.75" x14ac:dyDescent="0.3">
      <c r="A2" s="45" t="s">
        <v>548</v>
      </c>
      <c r="B2" s="37"/>
    </row>
    <row r="3" spans="1:2" ht="18.75" x14ac:dyDescent="0.3">
      <c r="A3" s="45" t="s">
        <v>547</v>
      </c>
      <c r="B3" s="37"/>
    </row>
    <row r="4" spans="1:2" ht="18.75" x14ac:dyDescent="0.3">
      <c r="A4" s="45" t="s">
        <v>549</v>
      </c>
      <c r="B4" s="37"/>
    </row>
    <row r="5" spans="1:2" ht="18.75" x14ac:dyDescent="0.3">
      <c r="A5" s="45" t="s">
        <v>550</v>
      </c>
      <c r="B5" s="37"/>
    </row>
    <row r="6" spans="1:2" ht="18.75" x14ac:dyDescent="0.3">
      <c r="A6" s="45" t="s">
        <v>574</v>
      </c>
      <c r="B6" s="37"/>
    </row>
    <row r="7" spans="1:2" ht="18.75" x14ac:dyDescent="0.3">
      <c r="A7" s="46" t="s">
        <v>551</v>
      </c>
      <c r="B7" s="37"/>
    </row>
  </sheetData>
  <sheetProtection algorithmName="SHA-512" hashValue="UlY29hAvLNXT9q3ac5OTQs3eDKVwFry+/jthOCOZ7Qof+lmtRlyTLSUUk4xc6hKjYAQgl3EyDLqrPAJCS2pFMQ==" saltValue="yY8PyqfqX44OcqQx3Thg+g==" spinCount="100000" sheet="1" objects="1" scenarios="1"/>
  <hyperlinks>
    <hyperlink ref="A2" r:id="rId1" xr:uid="{9B2F6094-1AE3-4E7F-A7E6-32A43B504165}"/>
    <hyperlink ref="A3" r:id="rId2" xr:uid="{3C8BB152-EEAC-4F8B-A85D-9B04D36FCA71}"/>
    <hyperlink ref="A4" r:id="rId3" xr:uid="{B1D7ED35-0094-4A64-8C10-D26FE3CD6A02}"/>
    <hyperlink ref="A5" r:id="rId4" xr:uid="{24FC8011-AB59-4DC2-A6D3-8A3FFFDCB800}"/>
    <hyperlink ref="A6" r:id="rId5" xr:uid="{99636EB7-1499-4B67-B9CD-73BB8DF0FFB5}"/>
    <hyperlink ref="A7" r:id="rId6" xr:uid="{617C1476-AB92-4868-9B71-2D9D53A7A3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District Data</vt:lpstr>
      <vt:lpstr>Preliminary Allocations</vt:lpstr>
      <vt:lpstr>Helpful Links</vt:lpstr>
      <vt:lpstr>District</vt:lpstr>
      <vt:lpstr>Districts</vt:lpstr>
      <vt:lpstr>'Preliminary Allocations'!Print_Area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O'Shields (ADE)</dc:creator>
  <cp:lastModifiedBy>Heather OShields (ADE)</cp:lastModifiedBy>
  <cp:lastPrinted>2024-08-29T14:44:44Z</cp:lastPrinted>
  <dcterms:created xsi:type="dcterms:W3CDTF">2022-12-14T20:08:32Z</dcterms:created>
  <dcterms:modified xsi:type="dcterms:W3CDTF">2024-09-09T17:23:50Z</dcterms:modified>
</cp:coreProperties>
</file>