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Websites\arksped.ade.arkansas.gov\documents\fundingFinance\"/>
    </mc:Choice>
  </mc:AlternateContent>
  <xr:revisionPtr revIDLastSave="0" documentId="8_{6345CB94-3557-41A2-BC3A-4F35CAEC74CD}" xr6:coauthVersionLast="47" xr6:coauthVersionMax="47" xr10:uidLastSave="{00000000-0000-0000-0000-000000000000}"/>
  <bookViews>
    <workbookView xWindow="39240" yWindow="6255" windowWidth="18720" windowHeight="11655" firstSheet="1" activeTab="2" xr2:uid="{7AB00F81-F108-42E5-82E4-3DFE41624BB3}"/>
  </bookViews>
  <sheets>
    <sheet name="Master" sheetId="14" state="hidden" r:id="rId1"/>
    <sheet name="District Data" sheetId="15" r:id="rId2"/>
    <sheet name="Preliminary Allocations" sheetId="18" r:id="rId3"/>
    <sheet name="Helpful Links" sheetId="19" r:id="rId4"/>
  </sheets>
  <definedNames>
    <definedName name="District">FinalAllocation[LEA/District]</definedName>
    <definedName name="Districts">FinalAllocation[LEA/District]</definedName>
    <definedName name="FY">#REF!</definedName>
    <definedName name="LEA">#REF!</definedName>
    <definedName name="_xlnm.Print_Area" localSheetId="2">'Preliminary Allocations'!$A$1:$H$41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4" l="1"/>
  <c r="G2" i="14"/>
  <c r="F2" i="14" s="1"/>
  <c r="H263" i="14" l="1"/>
  <c r="J3" i="14"/>
  <c r="C263" i="14" l="1"/>
  <c r="D263" i="14" l="1"/>
  <c r="K263" i="14"/>
  <c r="E263" i="14"/>
  <c r="I263" i="14"/>
  <c r="L263" i="14"/>
  <c r="M263" i="14"/>
  <c r="N263" i="14"/>
  <c r="O263" i="14"/>
  <c r="P263" i="14"/>
  <c r="J204" i="14" l="1"/>
  <c r="F204" i="14" l="1"/>
  <c r="F205" i="14"/>
  <c r="J205" i="14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4" i="14"/>
  <c r="G3" i="14"/>
  <c r="G263" i="14" l="1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4" i="14"/>
  <c r="J263" i="14" l="1"/>
  <c r="B3" i="15" a="1"/>
  <c r="B3" i="15" s="1"/>
  <c r="C10" i="18" s="1"/>
  <c r="B4" i="15" a="1"/>
  <c r="B4" i="15" s="1"/>
  <c r="C14" i="18" s="1"/>
  <c r="B5" i="15" a="1"/>
  <c r="B5" i="15" s="1"/>
  <c r="C15" i="18" s="1"/>
  <c r="B7" i="15" a="1"/>
  <c r="B7" i="15" s="1"/>
  <c r="D16" i="18" s="1"/>
  <c r="B8" i="15" a="1"/>
  <c r="B8" i="15" s="1"/>
  <c r="C17" i="18" s="1"/>
  <c r="B9" i="15" a="1"/>
  <c r="B9" i="15" s="1"/>
  <c r="C18" i="18" s="1"/>
  <c r="B11" i="15" a="1"/>
  <c r="B11" i="15" s="1"/>
  <c r="C20" i="18" s="1"/>
  <c r="B12" i="15" a="1"/>
  <c r="B12" i="15" s="1"/>
  <c r="C24" i="18" s="1"/>
  <c r="B13" i="15" a="1"/>
  <c r="B13" i="15" s="1"/>
  <c r="C28" i="18" s="1"/>
  <c r="B14" i="15" a="1"/>
  <c r="B14" i="15" s="1"/>
  <c r="C32" i="18" s="1"/>
  <c r="B15" i="15" a="1"/>
  <c r="B15" i="15" s="1"/>
  <c r="C36" i="18" s="1"/>
  <c r="B16" i="15" a="1"/>
  <c r="B16" i="15" s="1"/>
  <c r="C40" i="18" s="1"/>
  <c r="B17" i="15" a="1"/>
  <c r="B17" i="15" s="1"/>
  <c r="C6" i="18" s="1"/>
  <c r="B2" i="15" a="1"/>
  <c r="B2" i="15" s="1"/>
  <c r="B10" i="15" a="1"/>
  <c r="B10" i="15" s="1"/>
  <c r="C19" i="18" s="1"/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 l="1"/>
  <c r="B6" i="15" a="1"/>
  <c r="B6" i="15" s="1"/>
  <c r="C16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<sst xmlns="http://schemas.openxmlformats.org/spreadsheetml/2006/main" count="856" uniqueCount="570">
  <si>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</si>
  <si>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</si>
  <si>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</si>
  <si>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</si>
  <si>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</si>
  <si>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</si>
  <si>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</si>
  <si>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</si>
  <si>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</si>
  <si>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</si>
  <si>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</si>
  <si>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</si>
  <si>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</si>
  <si>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</si>
  <si>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</si>
  <si>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</si>
  <si>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</si>
  <si>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</si>
  <si>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XAGNBLJQN3D4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</si>
  <si>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</si>
  <si>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</si>
  <si>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</si>
  <si>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</si>
  <si>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</si>
  <si>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</si>
  <si>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</si>
  <si>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</si>
  <si>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</si>
  <si>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</si>
  <si>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</si>
  <si>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</si>
  <si>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</si>
  <si>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</si>
  <si>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</si>
  <si>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</si>
  <si>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</si>
  <si>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</si>
  <si>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</si>
  <si>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</si>
  <si>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</si>
  <si>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</si>
  <si>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</si>
  <si>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</si>
  <si>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</si>
  <si>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</si>
  <si>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</si>
  <si>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</si>
  <si>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</si>
  <si>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</si>
  <si>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</si>
  <si>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</si>
  <si>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</si>
  <si>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</si>
  <si>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</si>
  <si>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</si>
  <si>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</si>
  <si>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</si>
  <si>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</si>
  <si>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</si>
  <si>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</si>
  <si>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</si>
  <si>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</si>
  <si>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</si>
  <si>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</si>
  <si>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</si>
  <si>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</si>
  <si>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</si>
  <si>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</si>
  <si>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KW17ULJKBXH6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</si>
  <si>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</si>
  <si>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</si>
  <si>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</si>
  <si>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</si>
  <si>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</si>
  <si>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</si>
  <si>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</si>
  <si>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</si>
  <si>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</si>
  <si>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</si>
  <si>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</si>
  <si>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</si>
  <si>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</si>
  <si>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</si>
  <si>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</si>
  <si>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</si>
  <si>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</si>
  <si>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</si>
  <si>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</si>
  <si>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</si>
  <si>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</si>
  <si>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</si>
  <si>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</si>
  <si>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</si>
  <si>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</si>
  <si>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</si>
  <si>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</si>
  <si>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</si>
  <si>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</si>
  <si>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</si>
  <si>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</si>
  <si>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</si>
  <si>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</si>
  <si>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</si>
  <si>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</si>
  <si>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</si>
  <si>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</si>
  <si>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</si>
  <si>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</si>
  <si>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</si>
  <si>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</si>
  <si>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</si>
  <si>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</si>
  <si>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</si>
  <si>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</si>
  <si>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</si>
  <si>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</si>
  <si>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</si>
  <si>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</si>
  <si>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</si>
  <si>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</si>
  <si>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</si>
  <si>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</si>
  <si>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</si>
  <si>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</si>
  <si>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</si>
  <si>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</si>
  <si>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</si>
  <si>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</si>
  <si>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</si>
  <si>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</si>
  <si>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</si>
  <si>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</si>
  <si>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</si>
  <si>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</si>
  <si>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</si>
  <si>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</si>
  <si>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</si>
  <si>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</si>
  <si>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</si>
  <si>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</si>
  <si>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</si>
  <si>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</si>
  <si>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</si>
  <si>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</si>
  <si>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</si>
  <si>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</si>
  <si>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</si>
  <si>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</si>
  <si>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</si>
  <si>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</si>
  <si>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</si>
  <si>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</si>
  <si>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</si>
  <si>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</si>
  <si>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</si>
  <si>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</si>
  <si>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</si>
  <si>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</si>
  <si>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</si>
  <si>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</si>
  <si>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</si>
  <si>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</si>
  <si>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</si>
  <si>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</si>
  <si>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</si>
  <si>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</si>
  <si>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</si>
  <si>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</si>
  <si>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</si>
  <si>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</si>
  <si>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</si>
  <si>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</si>
  <si>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</si>
  <si>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</si>
  <si>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</si>
  <si>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</si>
  <si>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</si>
  <si>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</si>
  <si>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</si>
  <si>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</si>
  <si>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</si>
  <si>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</si>
  <si>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</si>
  <si>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</si>
  <si>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</si>
  <si>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</si>
  <si>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</si>
  <si>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</si>
  <si>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</si>
  <si>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</si>
  <si>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</si>
  <si>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</si>
  <si>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</si>
  <si>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</si>
  <si>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</si>
  <si>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</si>
  <si>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</si>
  <si>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</si>
  <si>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</si>
  <si>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</si>
  <si>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</si>
  <si>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NL46K6H6JAM5</t>
  </si>
  <si>
    <t>TMNLFMM5R2H6</t>
  </si>
  <si>
    <t>LSM7KYQQCVY5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</si>
  <si>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</si>
  <si>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</si>
  <si>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</si>
  <si>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</si>
  <si>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</si>
  <si>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</si>
  <si>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</si>
  <si>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</si>
  <si>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</si>
  <si>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</si>
  <si>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</si>
  <si>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</si>
  <si>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</si>
  <si>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</si>
  <si>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</si>
  <si>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</si>
  <si>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</si>
  <si>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</si>
  <si>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</si>
  <si>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</si>
  <si>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</si>
  <si>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</si>
  <si>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</si>
  <si>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</si>
  <si>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</si>
  <si>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</si>
  <si>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</si>
  <si>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</si>
  <si>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</si>
  <si>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</si>
  <si>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</si>
  <si>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</si>
  <si>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</si>
  <si>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</si>
  <si>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</si>
  <si>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</si>
  <si>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</si>
  <si>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</si>
  <si>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</si>
  <si>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</si>
  <si>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</si>
  <si>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LL7YF2AD94F5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</si>
  <si>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</si>
  <si>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</si>
  <si>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</si>
  <si>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</si>
  <si>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</si>
  <si>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</si>
  <si>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</si>
  <si>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</si>
  <si>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</si>
  <si>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</si>
  <si>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</si>
  <si>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</si>
  <si>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</si>
  <si>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</si>
  <si>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LEA/District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</si>
  <si>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</si>
  <si>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</si>
  <si>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</si>
  <si>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</si>
  <si>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</si>
  <si>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</si>
  <si>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</si>
  <si>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</si>
  <si>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</si>
  <si>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</si>
  <si>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</si>
  <si>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</si>
  <si>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</si>
  <si>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</si>
  <si>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</si>
  <si>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</si>
  <si>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</si>
  <si>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0445   HOPE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</si>
  <si>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</si>
  <si>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</si>
  <si>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</si>
  <si>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</si>
  <si>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</si>
  <si>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</si>
  <si>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</si>
  <si>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</si>
  <si>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</si>
  <si>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</si>
  <si>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</si>
  <si>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</si>
  <si>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</si>
  <si>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</si>
  <si>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</si>
  <si>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</si>
  <si>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</si>
  <si>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</si>
  <si>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</si>
  <si>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</si>
  <si>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</si>
  <si>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</si>
  <si>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</si>
  <si>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</si>
  <si>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</si>
  <si>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</si>
  <si>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</si>
  <si>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</si>
  <si>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</si>
  <si>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</si>
  <si>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</si>
  <si>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</si>
  <si>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</si>
  <si>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</si>
  <si>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</si>
  <si>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</si>
  <si>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</si>
  <si>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</si>
  <si>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</si>
  <si>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</si>
  <si>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</si>
  <si>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</si>
  <si>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</si>
  <si>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</si>
  <si>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</si>
  <si>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</si>
  <si>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</si>
  <si>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</si>
  <si>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</si>
  <si>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</si>
  <si>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</si>
  <si>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</si>
  <si>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</si>
  <si>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</si>
  <si>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GREENBRIAR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</si>
  <si>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</si>
  <si>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</si>
  <si>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</si>
  <si>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</si>
  <si>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</si>
  <si>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</si>
  <si>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</si>
  <si>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</si>
  <si>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</si>
  <si>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</si>
  <si>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</si>
  <si>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</si>
  <si>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</si>
  <si>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</si>
  <si>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</si>
  <si>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</si>
  <si>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</si>
  <si>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</si>
  <si>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</si>
  <si>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</si>
  <si>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</si>
  <si>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</si>
  <si>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</si>
  <si>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</si>
  <si>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</si>
  <si>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</si>
  <si>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</si>
  <si>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</si>
  <si>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</si>
  <si>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</si>
  <si>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</si>
  <si>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</si>
  <si>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</si>
  <si>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</si>
  <si>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</si>
  <si>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</si>
  <si>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</si>
  <si>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</si>
  <si>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</si>
  <si>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</si>
  <si>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</si>
  <si>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</si>
  <si>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</si>
  <si>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</si>
  <si>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</si>
  <si>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3545   FRIENDSHIP ASPIRE ACADEMIES OF AR (SEPB)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</si>
  <si>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</si>
  <si>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</si>
  <si>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</si>
  <si>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</si>
  <si>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</si>
  <si>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</si>
  <si>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</si>
  <si>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</si>
  <si>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</si>
  <si>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</si>
  <si>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</si>
  <si>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</si>
  <si>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</si>
  <si>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</si>
  <si>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</si>
  <si>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</si>
  <si>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</si>
  <si>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</si>
  <si>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</si>
  <si>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</si>
  <si>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</si>
  <si>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</si>
  <si>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</si>
  <si>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</si>
  <si>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</si>
  <si>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</si>
  <si>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</si>
  <si>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</si>
  <si>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</si>
  <si>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</si>
  <si>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</si>
  <si>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</si>
  <si>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</si>
  <si>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</si>
  <si>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</si>
  <si>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</si>
  <si>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</si>
  <si>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</si>
  <si>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</si>
  <si>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</si>
  <si>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</si>
  <si>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</si>
  <si>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</si>
  <si>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</si>
  <si>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</si>
  <si>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</si>
  <si>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</si>
  <si>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</si>
  <si>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</si>
  <si>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</si>
  <si>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</si>
  <si>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</si>
  <si>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</si>
  <si>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</si>
  <si>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</si>
  <si>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</si>
  <si>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</si>
  <si>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</si>
  <si>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</si>
  <si>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</si>
  <si>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</si>
  <si>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</si>
  <si>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</si>
  <si>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</si>
  <si>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</si>
  <si>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</si>
  <si>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</si>
  <si>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</si>
  <si>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</si>
  <si>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</si>
  <si>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</si>
  <si>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</si>
  <si>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</si>
  <si>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</si>
  <si>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</si>
  <si>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</si>
  <si>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</si>
  <si>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</si>
  <si>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</si>
  <si>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</si>
  <si>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</si>
  <si>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6062   PREMIER HIGH SCHOOL OF NORTH LITTLE ROCK</t>
  </si>
  <si>
    <t>6063   WESTWIND SCHOOL FOR PERFORMING ARTS</t>
  </si>
  <si>
    <t>6091   AR SCHOOL FOR THE BLIND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</si>
  <si>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</si>
  <si>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</si>
  <si>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</si>
  <si>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</si>
  <si>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</si>
  <si>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</si>
  <si>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</si>
  <si>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</si>
  <si>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</si>
  <si>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</si>
  <si>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</si>
  <si>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</si>
  <si>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</si>
  <si>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</si>
  <si>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</si>
  <si>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</si>
  <si>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</si>
  <si>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</si>
  <si>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</si>
  <si>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</si>
  <si>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</si>
  <si>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</si>
  <si>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</si>
  <si>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</si>
  <si>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</si>
  <si>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</si>
  <si>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</si>
  <si>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</si>
  <si>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</si>
  <si>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</si>
  <si>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</si>
  <si>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</si>
  <si>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</si>
  <si>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</si>
  <si>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</si>
  <si>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</si>
  <si>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</si>
  <si>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</si>
  <si>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</si>
  <si>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</si>
  <si>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</si>
  <si>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7242   PREMIER HIGH SCHOOL OF SPRINGDALE</t>
  </si>
  <si>
    <t>7301   BALD KNOB</t>
  </si>
  <si>
    <t>7303   BRADFORD</t>
  </si>
  <si>
    <t>7302   BEEBE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</si>
  <si>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</si>
  <si>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</si>
  <si>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</si>
  <si>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</si>
  <si>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</si>
  <si>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</si>
  <si>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</si>
  <si>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</si>
  <si>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</si>
  <si>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</si>
  <si>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</si>
  <si>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LEA/District2</t>
  </si>
  <si>
    <t>4702   BLYTHEVILLE</t>
  </si>
  <si>
    <t>6702 Budget Total</t>
  </si>
  <si>
    <t>6710 Budget Total</t>
  </si>
  <si>
    <t>6703 Budget Total</t>
  </si>
  <si>
    <t>6704 Budget Total</t>
  </si>
  <si>
    <t>2260 Budget Total</t>
  </si>
  <si>
    <t>2262 Budget Total</t>
  </si>
  <si>
    <t>Arkansas Department of Education</t>
  </si>
  <si>
    <t>Division of Elementary and Secondary Education</t>
  </si>
  <si>
    <t>6702: IDEA Part B Section 611: School Age</t>
  </si>
  <si>
    <t>District:</t>
  </si>
  <si>
    <t xml:space="preserve"> CCEIS Required/Not Required </t>
  </si>
  <si>
    <t>Budget Total</t>
  </si>
  <si>
    <t>6703: IDEA Part B ARP: School Age</t>
  </si>
  <si>
    <t>6704: IDEA Part B ARP: Early Childhood</t>
  </si>
  <si>
    <t>6710: IDEA Part B Section 619: Early Childhood</t>
  </si>
  <si>
    <t>2260: State Preschool</t>
  </si>
  <si>
    <t>State &amp; Local</t>
  </si>
  <si>
    <t>Special Education Finance</t>
  </si>
  <si>
    <t>2262: State EIDT Preschool</t>
  </si>
  <si>
    <t>9999   SAMPLE DISTRICT</t>
  </si>
  <si>
    <t>R2D2XYZ3M</t>
  </si>
  <si>
    <t>CCEIS Total</t>
  </si>
  <si>
    <t>Required CCEIS Carryover (267)</t>
  </si>
  <si>
    <t>Required CCEIS Current FY (269)</t>
  </si>
  <si>
    <t>Required PSPS Carryover (266)</t>
  </si>
  <si>
    <t>Required PSPS Current FY (268)</t>
  </si>
  <si>
    <t xml:space="preserve"> CCEIS                  Required/Not Required </t>
  </si>
  <si>
    <t>PSPS Total</t>
  </si>
  <si>
    <t>Private School Proportionate Share Total</t>
  </si>
  <si>
    <t>2303   GREENBRIER</t>
  </si>
  <si>
    <t>6064  ARKANSAS MILITARY AND FIRST RESPONDERS ACADEMY</t>
  </si>
  <si>
    <t>MOE 2022/2023 AFR</t>
  </si>
  <si>
    <t>6063  WESTWIND SCHOOL FOR THE PERFORMING ARTS</t>
  </si>
  <si>
    <t>FY2023-24 Preliminary Allocations plus COH &amp; CO</t>
  </si>
  <si>
    <t>FISCAL YEAR AT A GLANCE</t>
  </si>
  <si>
    <t>https://docs.google.com/presentation/d/1bhOxNWisWU2rMk0A4ZisH1wRLc1VO1Xa6J_va3SSUJ4/edit?usp=sharing</t>
  </si>
  <si>
    <t>PROCESS GUIDE</t>
  </si>
  <si>
    <t>https://arksped.ade.arkansas.gov/documents/fundingFinance/trainingmaterials/23-24SPEDFinanceProcessGuide.pdf</t>
  </si>
  <si>
    <t>PROCEDURES MANUAL</t>
  </si>
  <si>
    <t>https://arksped.ade.arkansas.gov/documents/fundingFinance/Procedures-Manual-update10312022.pdf</t>
  </si>
  <si>
    <t>LOCAL PERCENTAGE GUIDE</t>
  </si>
  <si>
    <t>https://arksped.ade.arkansas.gov/documents/fundingFinance/trainingmaterials/FY23-24LocalPercentageGuideasof8-4-23.pdf</t>
  </si>
  <si>
    <t>MONTHLY REMINDERS</t>
  </si>
  <si>
    <t>https://arksped.ade.arkansas.gov/documents/fundingFinance/trainingmaterials/FY23-24SPEDFinanceMonthlyRemindersasof6-22-23.pdf</t>
  </si>
  <si>
    <t>https://arksped.ade.arkansas.gov/documents/fundingFinance/trainingmaterials/HowtopullaCOGNOSBudget-AFRReport.pdf</t>
  </si>
  <si>
    <t>HOW TO PULL COGNUS AFR/BUDGET REPORT</t>
  </si>
  <si>
    <t>https://arksped.ade.arkansas.gov/documents/fundingFinance/trainingmaterials/FY22-23SPEDAccountCodeListing-CommonFundFunctionProgramasof8-15-23.pdf</t>
  </si>
  <si>
    <t>SPED COMMON FUND SOURCE/FUNCTION/REVENUE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</si>
</sst>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282829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  <xf numFmtId="0" fontId="15" fillId="7" borderId="0" applyNumberFormat="0" applyBorder="0" applyAlignment="0" applyProtection="0"/>
  </cellStyleXfs>
  <cellXfs count="73">
    <xf numFmtId="0" fontId="0" fillId="0" borderId="0" xfId="0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1" xfId="0" applyNumberFormat="1" applyBorder="1" applyAlignment="1">
      <alignment horizontal="right" wrapText="1"/>
    </xf>
    <xf numFmtId="43" fontId="1" fillId="0" borderId="1" xfId="0" applyNumberFormat="1" applyFont="1" applyBorder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0" borderId="2" xfId="0" applyNumberForma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9" fillId="0" borderId="0" xfId="2" applyFont="1" applyFill="1" applyAlignment="1" applyProtection="1">
      <alignment horizontal="center"/>
    </xf>
    <xf numFmtId="0" fontId="6" fillId="0" borderId="1" xfId="0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43" fontId="0" fillId="0" borderId="9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11" fillId="5" borderId="0" xfId="0" applyFont="1" applyFill="1"/>
    <xf numFmtId="0" fontId="11" fillId="0" borderId="0" xfId="0" applyFont="1"/>
    <xf numFmtId="44" fontId="2" fillId="0" borderId="0" xfId="0" applyNumberFormat="1" applyFont="1"/>
    <xf numFmtId="0" fontId="0" fillId="0" borderId="0" xfId="0" applyAlignment="1">
      <alignment wrapText="1"/>
    </xf>
    <xf numFmtId="0" fontId="12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43" fontId="6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2" xfId="0" quotePrefix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43" fontId="13" fillId="3" borderId="11" xfId="0" applyNumberFormat="1" applyFont="1" applyFill="1" applyBorder="1" applyAlignment="1">
      <alignment wrapText="1"/>
    </xf>
    <xf numFmtId="43" fontId="13" fillId="3" borderId="7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5" xfId="1" applyFont="1" applyBorder="1"/>
    <xf numFmtId="43" fontId="8" fillId="0" borderId="5" xfId="1" applyFont="1" applyFill="1" applyBorder="1"/>
    <xf numFmtId="43" fontId="0" fillId="0" borderId="1" xfId="1" applyFont="1" applyBorder="1"/>
    <xf numFmtId="43" fontId="0" fillId="0" borderId="0" xfId="0" applyNumberFormat="1"/>
    <xf numFmtId="43" fontId="0" fillId="0" borderId="1" xfId="0" applyNumberFormat="1" applyBorder="1" applyAlignment="1">
      <alignment horizontal="right" vertical="top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right"/>
    </xf>
    <xf numFmtId="43" fontId="0" fillId="0" borderId="3" xfId="1" applyFont="1" applyBorder="1" applyAlignment="1">
      <alignment horizontal="right"/>
    </xf>
    <xf numFmtId="43" fontId="0" fillId="0" borderId="1" xfId="1" applyFont="1" applyBorder="1" applyAlignment="1"/>
    <xf numFmtId="43" fontId="0" fillId="0" borderId="4" xfId="0" applyNumberFormat="1" applyBorder="1"/>
    <xf numFmtId="43" fontId="0" fillId="0" borderId="4" xfId="1" applyFont="1" applyBorder="1" applyAlignment="1"/>
    <xf numFmtId="43" fontId="0" fillId="0" borderId="3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43" fontId="2" fillId="0" borderId="4" xfId="0" applyNumberFormat="1" applyFont="1" applyBorder="1" applyAlignment="1">
      <alignment horizontal="right"/>
    </xf>
    <xf numFmtId="43" fontId="2" fillId="0" borderId="5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2" fillId="0" borderId="5" xfId="0" applyNumberFormat="1" applyFont="1" applyBorder="1"/>
    <xf numFmtId="0" fontId="11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5">
    <cellStyle name="40% - Accent3 2" xfId="4" xr:uid="{6410D607-F962-4DA0-9867-DDD41753498A}"/>
    <cellStyle name="Comma" xfId="1" builtinId="3"/>
    <cellStyle name="Hyperlink" xfId="2" builtinId="8"/>
    <cellStyle name="Normal" xfId="0" builtinId="0"/>
    <cellStyle name="Normal 2" xfId="3" xr:uid="{420EB723-2504-4A4A-A309-EDF90DA222F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2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FinalAllocation" displayName="FinalAllocation" ref="A1:Q262" totalsRowShown="0" headerRowDxfId="19" headerRowBorderDxfId="18" tableBorderDxfId="17">
  <autoFilter ref="A1:Q262" xr:uid="{EA1D3824-DC97-4AB2-8947-6DE60672C1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32C2D06-A792-4B69-920E-7B544597FDA2}" name="LEA/District" dataDxfId="16"/>
    <tableColumn id="2" xr3:uid="{72737F48-7C65-4AEA-99E3-7C463E682273}" name="UEI" dataDxfId="15"/>
    <tableColumn id="10" xr3:uid="{01AB98B6-F610-440A-A220-E41CCA2C8DF8}" name="MOE 2022/2023 AFR" dataDxfId="14"/>
    <tableColumn id="3" xr3:uid="{02C06266-4F65-4145-BE8F-18E6A3C544E9}" name="Required CCEIS Carryover (267)" dataDxfId="13"/>
    <tableColumn id="18" xr3:uid="{F5954F76-C0FF-4EDE-9A23-4BF819B2A7A0}" name="Required CCEIS Current FY (269)" dataDxfId="12"/>
    <tableColumn id="14" xr3:uid="{B6DE6DF9-18E5-422E-99BA-B4E8A9424577}" name=" CCEIS Required/Not Required " dataDxfId="11">
      <calculatedColumnFormula>IF(G2=0,"Not Required","Required")</calculatedColumnFormula>
    </tableColumn>
    <tableColumn id="9" xr3:uid="{90A1C0C7-9BBE-424A-999A-1FFA793185DA}" name="CCEIS Total" dataDxfId="10"/>
    <tableColumn id="16" xr3:uid="{FDFA95DD-CB3A-4F2F-AAD0-C6F1023FA579}" name="Required PSPS Carryover (266)" dataDxfId="9"/>
    <tableColumn id="4" xr3:uid="{AEB736E4-C27E-46E8-AA94-592D35A672F2}" name="Required PSPS Current FY (268)" dataDxfId="8"/>
    <tableColumn id="20" xr3:uid="{02D321BB-0DD5-4311-9C36-F6BE029E6B78}" name="PSPS Total" dataDxfId="7">
      <calculatedColumnFormula>FinalAllocation[[#This Row],[Required PSPS Carryover (266)]]+FinalAllocation[[#This Row],[Required PSPS Current FY (268)]]</calculatedColumnFormula>
    </tableColumn>
    <tableColumn id="7" xr3:uid="{C387AC94-FB5F-46E8-B5C0-3CFAB9DEEDEB}" name="6702 Budget Total" dataDxfId="6" dataCellStyle="Comma"/>
    <tableColumn id="5" xr3:uid="{D67F83FB-3FE3-4311-AC66-CF3B268EF74B}" name="6703 Budget Total" dataDxfId="5"/>
    <tableColumn id="8" xr3:uid="{0E03617F-ADCC-4B32-A736-B7190FFC9F18}" name="6710 Budget Total" dataDxfId="4" dataCellStyle="Comma"/>
    <tableColumn id="6" xr3:uid="{C3FC8D38-ADA9-4978-B39F-F6D7CBBF5B81}" name="6704 Budget Total" dataDxfId="3" dataCellStyle="Comma"/>
    <tableColumn id="11" xr3:uid="{CE0AA6EF-2E00-4989-B776-AC42A366B57E}" name="2260 Budget Total" dataDxfId="2"/>
    <tableColumn id="12" xr3:uid="{8EE1C0B6-AA7B-432D-9BE2-473ACDDC63CE}" name="2262 Budget Total" dataDxfId="1"/>
    <tableColumn id="15" xr3:uid="{DE8F2350-1042-46DF-8AB6-6547366FEEE1}" name="LEA/District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2">
    <tabColor rgb="FFC00000"/>
  </sheetPr>
  <dimension ref="A1:V264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0.81640625" bestFit="1" customWidth="1"/>
    <col min="2" max="2" width="18.81640625" customWidth="1"/>
    <col min="3" max="3" width="19.26953125" style="23" customWidth="1"/>
    <col min="4" max="4" width="17.1796875" customWidth="1"/>
    <col min="5" max="6" width="15.7265625" style="23" customWidth="1"/>
    <col min="7" max="7" width="17.1796875" style="23" customWidth="1"/>
    <col min="8" max="16" width="15.7265625" style="23" customWidth="1"/>
    <col min="17" max="17" width="60.81640625" style="23" bestFit="1" customWidth="1"/>
    <col min="18" max="19" width="57.54296875" bestFit="1" customWidth="1"/>
    <col min="20" max="20" width="29.26953125" customWidth="1"/>
    <col min="21" max="21" width="19.453125" customWidth="1"/>
    <col min="22" max="22" width="57.54296875" style="14" bestFit="1" customWidth="1"/>
  </cols>
  <sheetData>
    <row r="1" spans="1:22" s="15" customFormat="1" ht="43.5" x14ac:dyDescent="0.35">
      <c r="A1" s="13" t="s">
        <v>260</v>
      </c>
      <c r="B1" s="6" t="s">
        <v>0</v>
      </c>
      <c r="C1" s="19" t="s">
        <v>553</v>
      </c>
      <c r="D1" s="19" t="s">
        <v>544</v>
      </c>
      <c r="E1" s="19" t="s">
        <v>545</v>
      </c>
      <c r="F1" s="30" t="s">
        <v>532</v>
      </c>
      <c r="G1" s="19" t="s">
        <v>543</v>
      </c>
      <c r="H1" s="19" t="s">
        <v>546</v>
      </c>
      <c r="I1" s="19" t="s">
        <v>547</v>
      </c>
      <c r="J1" s="19" t="s">
        <v>549</v>
      </c>
      <c r="K1" s="19" t="s">
        <v>522</v>
      </c>
      <c r="L1" s="19" t="s">
        <v>524</v>
      </c>
      <c r="M1" s="19" t="s">
        <v>523</v>
      </c>
      <c r="N1" s="20" t="s">
        <v>525</v>
      </c>
      <c r="O1" s="20" t="s">
        <v>526</v>
      </c>
      <c r="P1" s="21" t="s">
        <v>527</v>
      </c>
      <c r="Q1" s="8" t="s">
        <v>520</v>
      </c>
    </row>
    <row r="2" spans="1:22" ht="15.5" x14ac:dyDescent="0.35">
      <c r="A2" s="11" t="s">
        <v>541</v>
      </c>
      <c r="B2" s="41" t="s">
        <v>542</v>
      </c>
      <c r="C2" s="55">
        <v>4277570.6500000004</v>
      </c>
      <c r="D2" s="22">
        <v>72510.53</v>
      </c>
      <c r="E2" s="22">
        <v>181507.33</v>
      </c>
      <c r="F2" s="31" t="str">
        <f t="shared" ref="F2" si="0">IF(G2=0,"Not Required","Required")</f>
        <v>Required</v>
      </c>
      <c r="G2" s="17">
        <f>FinalAllocation[[#This Row],[Required CCEIS Carryover (267)]]+FinalAllocation[[#This Row],[Required CCEIS Current FY (269)]]</f>
        <v>254017.86</v>
      </c>
      <c r="H2" s="53">
        <v>6106.63</v>
      </c>
      <c r="I2" s="50">
        <v>6543.97</v>
      </c>
      <c r="J2" s="22">
        <f>FinalAllocation[[#This Row],[Required PSPS Carryover (266)]]+FinalAllocation[[#This Row],[Required PSPS Current FY (268)]]</f>
        <v>12650.6</v>
      </c>
      <c r="K2" s="50">
        <v>1292392.1299999999</v>
      </c>
      <c r="L2" s="51">
        <v>0</v>
      </c>
      <c r="M2" s="50">
        <v>38843.69</v>
      </c>
      <c r="N2" s="53">
        <v>36.380000000000003</v>
      </c>
      <c r="O2" s="59">
        <v>186599.55</v>
      </c>
      <c r="P2" s="22">
        <v>66235.61</v>
      </c>
      <c r="Q2" s="9" t="s">
        <v>541</v>
      </c>
      <c r="V2"/>
    </row>
    <row r="3" spans="1:22" ht="15.5" x14ac:dyDescent="0.35">
      <c r="A3" s="11" t="s">
        <v>261</v>
      </c>
      <c r="B3" s="1" t="s">
        <v>1</v>
      </c>
      <c r="C3" s="55">
        <v>751501.32</v>
      </c>
      <c r="D3" s="22">
        <v>0</v>
      </c>
      <c r="E3" s="22">
        <v>0</v>
      </c>
      <c r="F3" s="31" t="str">
        <f t="shared" ref="F3:F65" si="1">IF(G3=0,"Not Required","Required")</f>
        <v>Not Required</v>
      </c>
      <c r="G3" s="17">
        <f>FinalAllocation[[#This Row],[Required CCEIS Carryover (267)]]+FinalAllocation[[#This Row],[Required CCEIS Current FY (269)]]</f>
        <v>0</v>
      </c>
      <c r="H3" s="53">
        <v>0</v>
      </c>
      <c r="I3" s="50">
        <v>0</v>
      </c>
      <c r="J3" s="22">
        <f>FinalAllocation[[#This Row],[Required PSPS Carryover (266)]]+FinalAllocation[[#This Row],[Required PSPS Current FY (268)]]</f>
        <v>0</v>
      </c>
      <c r="K3" s="50">
        <v>317327.42</v>
      </c>
      <c r="L3" s="51">
        <v>0</v>
      </c>
      <c r="M3" s="50">
        <v>12130.53</v>
      </c>
      <c r="N3" s="53">
        <v>0</v>
      </c>
      <c r="O3" s="59">
        <v>70641.240000000005</v>
      </c>
      <c r="P3" s="22">
        <v>25074.91</v>
      </c>
      <c r="Q3" s="9" t="s">
        <v>261</v>
      </c>
      <c r="V3"/>
    </row>
    <row r="4" spans="1:22" ht="15.5" x14ac:dyDescent="0.35">
      <c r="A4" s="11" t="s">
        <v>262</v>
      </c>
      <c r="B4" s="1" t="s">
        <v>2</v>
      </c>
      <c r="C4" s="55">
        <v>920677.71</v>
      </c>
      <c r="D4" s="22">
        <v>5283.69</v>
      </c>
      <c r="E4" s="22">
        <v>69107.55</v>
      </c>
      <c r="F4" s="31" t="str">
        <f t="shared" si="1"/>
        <v>Required</v>
      </c>
      <c r="G4" s="17">
        <f>FinalAllocation[[#This Row],[Required CCEIS Carryover (267)]]+FinalAllocation[[#This Row],[Required CCEIS Current FY (269)]]</f>
        <v>74391.240000000005</v>
      </c>
      <c r="H4" s="53">
        <v>2135.81</v>
      </c>
      <c r="I4" s="50">
        <v>13627.89</v>
      </c>
      <c r="J4" s="22">
        <f>FinalAllocation[[#This Row],[Required PSPS Carryover (266)]]+FinalAllocation[[#This Row],[Required PSPS Current FY (268)]]</f>
        <v>15763.7</v>
      </c>
      <c r="K4" s="50">
        <v>532346.81000000006</v>
      </c>
      <c r="L4" s="51">
        <v>0</v>
      </c>
      <c r="M4" s="50">
        <v>21216.880000000001</v>
      </c>
      <c r="N4" s="53">
        <v>0</v>
      </c>
      <c r="O4" s="59">
        <v>57312.71</v>
      </c>
      <c r="P4" s="22">
        <v>20343.79</v>
      </c>
      <c r="Q4" s="9" t="s">
        <v>262</v>
      </c>
      <c r="V4"/>
    </row>
    <row r="5" spans="1:22" ht="15.5" x14ac:dyDescent="0.35">
      <c r="A5" s="11" t="s">
        <v>263</v>
      </c>
      <c r="B5" s="1" t="s">
        <v>3</v>
      </c>
      <c r="C5" s="55">
        <v>1099402.96</v>
      </c>
      <c r="D5" s="22">
        <v>0</v>
      </c>
      <c r="E5" s="22">
        <v>0</v>
      </c>
      <c r="F5" s="31" t="str">
        <f t="shared" si="1"/>
        <v>Not Required</v>
      </c>
      <c r="G5" s="17">
        <f>FinalAllocation[[#This Row],[Required CCEIS Carryover (267)]]+FinalAllocation[[#This Row],[Required CCEIS Current FY (269)]]</f>
        <v>0</v>
      </c>
      <c r="H5" s="53">
        <v>6686.23</v>
      </c>
      <c r="I5" s="50">
        <v>9588.7900000000009</v>
      </c>
      <c r="J5" s="22">
        <f>FinalAllocation[[#This Row],[Required PSPS Carryover (266)]]+FinalAllocation[[#This Row],[Required PSPS Current FY (268)]]</f>
        <v>16275.02</v>
      </c>
      <c r="K5" s="50">
        <v>477462.85</v>
      </c>
      <c r="L5" s="51">
        <v>0</v>
      </c>
      <c r="M5" s="50">
        <v>32307.29</v>
      </c>
      <c r="N5" s="53">
        <v>0</v>
      </c>
      <c r="O5" s="59">
        <v>127953.96</v>
      </c>
      <c r="P5" s="22">
        <v>45418.7</v>
      </c>
      <c r="Q5" s="9" t="s">
        <v>263</v>
      </c>
      <c r="V5"/>
    </row>
    <row r="6" spans="1:22" ht="15.5" x14ac:dyDescent="0.35">
      <c r="A6" s="11" t="s">
        <v>264</v>
      </c>
      <c r="B6" s="2" t="s">
        <v>4</v>
      </c>
      <c r="C6" s="55">
        <v>747911.61</v>
      </c>
      <c r="D6" s="22">
        <v>0</v>
      </c>
      <c r="E6" s="22">
        <v>0</v>
      </c>
      <c r="F6" s="31" t="str">
        <f t="shared" si="1"/>
        <v>Not Required</v>
      </c>
      <c r="G6" s="17">
        <f>FinalAllocation[[#This Row],[Required CCEIS Carryover (267)]]+FinalAllocation[[#This Row],[Required CCEIS Current FY (269)]]</f>
        <v>0</v>
      </c>
      <c r="H6" s="53">
        <v>0</v>
      </c>
      <c r="I6" s="50">
        <v>0</v>
      </c>
      <c r="J6" s="22">
        <f>FinalAllocation[[#This Row],[Required PSPS Carryover (266)]]+FinalAllocation[[#This Row],[Required PSPS Current FY (268)]]</f>
        <v>0</v>
      </c>
      <c r="K6" s="50">
        <v>543191.49</v>
      </c>
      <c r="L6" s="51">
        <v>30251.39</v>
      </c>
      <c r="M6" s="50">
        <v>25190.14</v>
      </c>
      <c r="N6" s="53">
        <v>0</v>
      </c>
      <c r="O6" s="59">
        <v>129286.81</v>
      </c>
      <c r="P6" s="22">
        <v>45891.82</v>
      </c>
      <c r="Q6" s="9" t="s">
        <v>264</v>
      </c>
      <c r="V6"/>
    </row>
    <row r="7" spans="1:22" ht="15.5" x14ac:dyDescent="0.35">
      <c r="A7" s="11" t="s">
        <v>265</v>
      </c>
      <c r="B7" s="1" t="s">
        <v>5</v>
      </c>
      <c r="C7" s="55">
        <v>412288.9</v>
      </c>
      <c r="D7" s="22">
        <v>0</v>
      </c>
      <c r="E7" s="22">
        <v>0</v>
      </c>
      <c r="F7" s="31" t="str">
        <f t="shared" si="1"/>
        <v>Not Required</v>
      </c>
      <c r="G7" s="17">
        <f>FinalAllocation[[#This Row],[Required CCEIS Carryover (267)]]+FinalAllocation[[#This Row],[Required CCEIS Current FY (269)]]</f>
        <v>0</v>
      </c>
      <c r="H7" s="53">
        <v>0</v>
      </c>
      <c r="I7" s="50">
        <v>0</v>
      </c>
      <c r="J7" s="22">
        <f>FinalAllocation[[#This Row],[Required PSPS Carryover (266)]]+FinalAllocation[[#This Row],[Required PSPS Current FY (268)]]</f>
        <v>0</v>
      </c>
      <c r="K7" s="50">
        <v>188909.99</v>
      </c>
      <c r="L7" s="51">
        <v>10702.38</v>
      </c>
      <c r="M7" s="50">
        <v>8735.09</v>
      </c>
      <c r="N7" s="53">
        <v>0</v>
      </c>
      <c r="O7" s="59">
        <v>13357.76</v>
      </c>
      <c r="P7" s="22">
        <v>4741.49</v>
      </c>
      <c r="Q7" s="9" t="s">
        <v>265</v>
      </c>
      <c r="V7"/>
    </row>
    <row r="8" spans="1:22" ht="15.5" x14ac:dyDescent="0.35">
      <c r="A8" s="11" t="s">
        <v>266</v>
      </c>
      <c r="B8" s="1" t="s">
        <v>6</v>
      </c>
      <c r="C8" s="55">
        <v>3618926.22</v>
      </c>
      <c r="D8" s="22">
        <v>0</v>
      </c>
      <c r="E8" s="22">
        <v>0</v>
      </c>
      <c r="F8" s="31" t="str">
        <f t="shared" si="1"/>
        <v>Not Required</v>
      </c>
      <c r="G8" s="17">
        <f>FinalAllocation[[#This Row],[Required CCEIS Carryover (267)]]+FinalAllocation[[#This Row],[Required CCEIS Current FY (269)]]</f>
        <v>0</v>
      </c>
      <c r="H8" s="53">
        <v>6265.04</v>
      </c>
      <c r="I8" s="50">
        <v>11892.08</v>
      </c>
      <c r="J8" s="22">
        <f>FinalAllocation[[#This Row],[Required PSPS Carryover (266)]]+FinalAllocation[[#This Row],[Required PSPS Current FY (268)]]</f>
        <v>18157.12</v>
      </c>
      <c r="K8" s="50">
        <v>1011376.97</v>
      </c>
      <c r="L8" s="51">
        <v>0</v>
      </c>
      <c r="M8" s="50">
        <v>40563.32</v>
      </c>
      <c r="N8" s="53">
        <v>0</v>
      </c>
      <c r="O8" s="59">
        <v>135951.07999999999</v>
      </c>
      <c r="P8" s="22">
        <v>48257.37</v>
      </c>
      <c r="Q8" s="9" t="s">
        <v>266</v>
      </c>
      <c r="V8"/>
    </row>
    <row r="9" spans="1:22" ht="15.5" x14ac:dyDescent="0.35">
      <c r="A9" s="11" t="s">
        <v>267</v>
      </c>
      <c r="B9" s="2" t="s">
        <v>7</v>
      </c>
      <c r="C9" s="55">
        <v>332111.09999999998</v>
      </c>
      <c r="D9" s="22">
        <v>0</v>
      </c>
      <c r="E9" s="22">
        <v>0</v>
      </c>
      <c r="F9" s="31" t="str">
        <f t="shared" si="1"/>
        <v>Not Required</v>
      </c>
      <c r="G9" s="17">
        <f>FinalAllocation[[#This Row],[Required CCEIS Carryover (267)]]+FinalAllocation[[#This Row],[Required CCEIS Current FY (269)]]</f>
        <v>0</v>
      </c>
      <c r="H9" s="53">
        <v>6298.06</v>
      </c>
      <c r="I9" s="50">
        <v>0</v>
      </c>
      <c r="J9" s="22">
        <f>FinalAllocation[[#This Row],[Required PSPS Carryover (266)]]+FinalAllocation[[#This Row],[Required PSPS Current FY (268)]]</f>
        <v>6298.06</v>
      </c>
      <c r="K9" s="50">
        <v>177714.51</v>
      </c>
      <c r="L9" s="51">
        <v>10198.39</v>
      </c>
      <c r="M9" s="50">
        <v>12792.08</v>
      </c>
      <c r="N9" s="53">
        <v>0</v>
      </c>
      <c r="O9" s="59">
        <v>18659.95</v>
      </c>
      <c r="P9" s="22">
        <v>6623.56</v>
      </c>
      <c r="Q9" s="9" t="s">
        <v>267</v>
      </c>
      <c r="V9"/>
    </row>
    <row r="10" spans="1:22" ht="15.5" x14ac:dyDescent="0.35">
      <c r="A10" s="11" t="s">
        <v>268</v>
      </c>
      <c r="B10" s="1" t="s">
        <v>8</v>
      </c>
      <c r="C10" s="55">
        <v>21057646.760000002</v>
      </c>
      <c r="D10" s="22">
        <v>0</v>
      </c>
      <c r="E10" s="22">
        <v>0</v>
      </c>
      <c r="F10" s="31" t="str">
        <f t="shared" si="1"/>
        <v>Not Required</v>
      </c>
      <c r="G10" s="17">
        <f>FinalAllocation[[#This Row],[Required CCEIS Carryover (267)]]+FinalAllocation[[#This Row],[Required CCEIS Current FY (269)]]</f>
        <v>0</v>
      </c>
      <c r="H10" s="53">
        <v>84747.82</v>
      </c>
      <c r="I10" s="50">
        <v>77384.23</v>
      </c>
      <c r="J10" s="22">
        <f>FinalAllocation[[#This Row],[Required PSPS Carryover (266)]]+FinalAllocation[[#This Row],[Required PSPS Current FY (268)]]</f>
        <v>162132.04999999999</v>
      </c>
      <c r="K10" s="50">
        <v>4461610.3899999997</v>
      </c>
      <c r="L10" s="51">
        <v>380685.77</v>
      </c>
      <c r="M10" s="50">
        <v>103751.03999999999</v>
      </c>
      <c r="N10" s="53">
        <v>0</v>
      </c>
      <c r="O10" s="59">
        <v>279653.57</v>
      </c>
      <c r="P10" s="22">
        <v>98880.62</v>
      </c>
      <c r="Q10" s="9" t="s">
        <v>268</v>
      </c>
      <c r="V10"/>
    </row>
    <row r="11" spans="1:22" ht="15.5" x14ac:dyDescent="0.35">
      <c r="A11" s="11" t="s">
        <v>269</v>
      </c>
      <c r="B11" s="1" t="s">
        <v>9</v>
      </c>
      <c r="C11" s="55">
        <v>434046.64</v>
      </c>
      <c r="D11" s="22">
        <v>0</v>
      </c>
      <c r="E11" s="22">
        <v>0</v>
      </c>
      <c r="F11" s="31" t="str">
        <f t="shared" si="1"/>
        <v>Not Required</v>
      </c>
      <c r="G11" s="17">
        <f>FinalAllocation[[#This Row],[Required CCEIS Carryover (267)]]+FinalAllocation[[#This Row],[Required CCEIS Current FY (269)]]</f>
        <v>0</v>
      </c>
      <c r="H11" s="53">
        <v>0</v>
      </c>
      <c r="I11" s="50">
        <v>1495.74</v>
      </c>
      <c r="J11" s="22">
        <f>FinalAllocation[[#This Row],[Required PSPS Carryover (266)]]+FinalAllocation[[#This Row],[Required PSPS Current FY (268)]]</f>
        <v>1495.74</v>
      </c>
      <c r="K11" s="50">
        <v>157594.98000000001</v>
      </c>
      <c r="L11" s="51">
        <v>0</v>
      </c>
      <c r="M11" s="50">
        <v>5499.78</v>
      </c>
      <c r="N11" s="53">
        <v>0</v>
      </c>
      <c r="O11" s="59">
        <v>15994.24</v>
      </c>
      <c r="P11" s="22">
        <v>6039.65</v>
      </c>
      <c r="Q11" s="9" t="s">
        <v>269</v>
      </c>
      <c r="V11"/>
    </row>
    <row r="12" spans="1:22" ht="15.5" x14ac:dyDescent="0.35">
      <c r="A12" s="11" t="s">
        <v>270</v>
      </c>
      <c r="B12" s="1" t="s">
        <v>10</v>
      </c>
      <c r="C12" s="55">
        <v>1521715.33</v>
      </c>
      <c r="D12" s="22">
        <v>0</v>
      </c>
      <c r="E12" s="22">
        <v>0</v>
      </c>
      <c r="F12" s="31" t="str">
        <f t="shared" si="1"/>
        <v>Not Required</v>
      </c>
      <c r="G12" s="17">
        <f>FinalAllocation[[#This Row],[Required CCEIS Carryover (267)]]+FinalAllocation[[#This Row],[Required CCEIS Current FY (269)]]</f>
        <v>0</v>
      </c>
      <c r="H12" s="53">
        <v>0</v>
      </c>
      <c r="I12" s="50">
        <v>1598.07</v>
      </c>
      <c r="J12" s="22">
        <f>FinalAllocation[[#This Row],[Required PSPS Carryover (266)]]+FinalAllocation[[#This Row],[Required PSPS Current FY (268)]]</f>
        <v>1598.07</v>
      </c>
      <c r="K12" s="50">
        <v>564457.86</v>
      </c>
      <c r="L12" s="51">
        <v>37078.03</v>
      </c>
      <c r="M12" s="50">
        <v>28199.62</v>
      </c>
      <c r="N12" s="53">
        <v>0</v>
      </c>
      <c r="O12" s="59">
        <v>31988.49</v>
      </c>
      <c r="P12" s="22">
        <v>18265.52</v>
      </c>
      <c r="Q12" s="9" t="s">
        <v>270</v>
      </c>
      <c r="V12"/>
    </row>
    <row r="13" spans="1:22" ht="15.5" x14ac:dyDescent="0.35">
      <c r="A13" s="11" t="s">
        <v>271</v>
      </c>
      <c r="B13" s="2" t="s">
        <v>11</v>
      </c>
      <c r="C13" s="55">
        <v>1702697.02</v>
      </c>
      <c r="D13" s="22">
        <v>2455.9899999999998</v>
      </c>
      <c r="E13" s="22">
        <v>65015.56</v>
      </c>
      <c r="F13" s="31" t="str">
        <f t="shared" si="1"/>
        <v>Required</v>
      </c>
      <c r="G13" s="17">
        <f>FinalAllocation[[#This Row],[Required CCEIS Carryover (267)]]+FinalAllocation[[#This Row],[Required CCEIS Current FY (269)]]</f>
        <v>67471.55</v>
      </c>
      <c r="H13" s="53">
        <v>2996.84</v>
      </c>
      <c r="I13" s="50">
        <v>4172.26</v>
      </c>
      <c r="J13" s="22">
        <f>FinalAllocation[[#This Row],[Required PSPS Carryover (266)]]+FinalAllocation[[#This Row],[Required PSPS Current FY (268)]]</f>
        <v>7169.1</v>
      </c>
      <c r="K13" s="50">
        <v>467110.7</v>
      </c>
      <c r="L13" s="51">
        <v>0</v>
      </c>
      <c r="M13" s="50">
        <v>13460.87</v>
      </c>
      <c r="N13" s="53">
        <v>0</v>
      </c>
      <c r="O13" s="59">
        <v>37691.49</v>
      </c>
      <c r="P13" s="22">
        <v>13379.37</v>
      </c>
      <c r="Q13" s="9" t="s">
        <v>271</v>
      </c>
      <c r="V13"/>
    </row>
    <row r="14" spans="1:22" ht="15.5" x14ac:dyDescent="0.35">
      <c r="A14" s="11" t="s">
        <v>272</v>
      </c>
      <c r="B14" s="1" t="s">
        <v>12</v>
      </c>
      <c r="C14" s="55">
        <v>13330154.24</v>
      </c>
      <c r="D14" s="22">
        <v>0</v>
      </c>
      <c r="E14" s="22">
        <v>0</v>
      </c>
      <c r="F14" s="31" t="str">
        <f t="shared" si="1"/>
        <v>Not Required</v>
      </c>
      <c r="G14" s="17">
        <f>FinalAllocation[[#This Row],[Required CCEIS Carryover (267)]]+FinalAllocation[[#This Row],[Required CCEIS Current FY (269)]]</f>
        <v>0</v>
      </c>
      <c r="H14" s="53">
        <v>0</v>
      </c>
      <c r="I14" s="50">
        <v>63142.53</v>
      </c>
      <c r="J14" s="22">
        <f>FinalAllocation[[#This Row],[Required PSPS Carryover (266)]]+FinalAllocation[[#This Row],[Required PSPS Current FY (268)]]</f>
        <v>63142.53</v>
      </c>
      <c r="K14" s="50">
        <v>3799348.76</v>
      </c>
      <c r="L14" s="51">
        <v>110522.34</v>
      </c>
      <c r="M14" s="50">
        <v>121269.72</v>
      </c>
      <c r="N14" s="53">
        <v>0</v>
      </c>
      <c r="O14" s="59">
        <v>328602.90999999997</v>
      </c>
      <c r="P14" s="22">
        <v>117911.26</v>
      </c>
      <c r="Q14" s="9" t="s">
        <v>272</v>
      </c>
      <c r="V14"/>
    </row>
    <row r="15" spans="1:22" ht="15.5" x14ac:dyDescent="0.35">
      <c r="A15" s="11" t="s">
        <v>273</v>
      </c>
      <c r="B15" s="1" t="s">
        <v>13</v>
      </c>
      <c r="C15" s="55">
        <v>4147048.57</v>
      </c>
      <c r="D15" s="22">
        <v>0</v>
      </c>
      <c r="E15" s="22">
        <v>0</v>
      </c>
      <c r="F15" s="31" t="str">
        <f t="shared" si="1"/>
        <v>Not Required</v>
      </c>
      <c r="G15" s="17">
        <f>FinalAllocation[[#This Row],[Required CCEIS Carryover (267)]]+FinalAllocation[[#This Row],[Required CCEIS Current FY (269)]]</f>
        <v>0</v>
      </c>
      <c r="H15" s="53">
        <v>12060.48</v>
      </c>
      <c r="I15" s="50">
        <v>22461.9</v>
      </c>
      <c r="J15" s="22">
        <f>FinalAllocation[[#This Row],[Required PSPS Carryover (266)]]+FinalAllocation[[#This Row],[Required PSPS Current FY (268)]]</f>
        <v>34522.379999999997</v>
      </c>
      <c r="K15" s="50">
        <v>940392.68</v>
      </c>
      <c r="L15" s="51">
        <v>212949.67</v>
      </c>
      <c r="M15" s="50">
        <v>27495.7</v>
      </c>
      <c r="N15" s="53">
        <v>0</v>
      </c>
      <c r="O15" s="59">
        <v>123955.39</v>
      </c>
      <c r="P15" s="22">
        <v>43999.37</v>
      </c>
      <c r="Q15" s="9" t="s">
        <v>273</v>
      </c>
      <c r="V15"/>
    </row>
    <row r="16" spans="1:22" ht="15.5" x14ac:dyDescent="0.35">
      <c r="A16" s="11" t="s">
        <v>274</v>
      </c>
      <c r="B16" s="2" t="s">
        <v>14</v>
      </c>
      <c r="C16" s="55">
        <v>1825199.87</v>
      </c>
      <c r="D16" s="22">
        <v>0</v>
      </c>
      <c r="E16" s="22">
        <v>0</v>
      </c>
      <c r="F16" s="31" t="str">
        <f t="shared" si="1"/>
        <v>Not Required</v>
      </c>
      <c r="G16" s="17">
        <f>FinalAllocation[[#This Row],[Required CCEIS Carryover (267)]]+FinalAllocation[[#This Row],[Required CCEIS Current FY (269)]]</f>
        <v>0</v>
      </c>
      <c r="H16" s="53">
        <v>0</v>
      </c>
      <c r="I16" s="50">
        <v>4638.57</v>
      </c>
      <c r="J16" s="22">
        <f>FinalAllocation[[#This Row],[Required PSPS Carryover (266)]]+FinalAllocation[[#This Row],[Required PSPS Current FY (268)]]</f>
        <v>4638.57</v>
      </c>
      <c r="K16" s="50">
        <v>656987.77</v>
      </c>
      <c r="L16" s="51">
        <v>78897.75</v>
      </c>
      <c r="M16" s="50">
        <v>16434.87</v>
      </c>
      <c r="N16" s="53">
        <v>0</v>
      </c>
      <c r="O16" s="59">
        <v>41926.449999999997</v>
      </c>
      <c r="P16" s="22">
        <v>19598.16</v>
      </c>
      <c r="Q16" s="9" t="s">
        <v>274</v>
      </c>
      <c r="V16"/>
    </row>
    <row r="17" spans="1:22" ht="15.5" x14ac:dyDescent="0.35">
      <c r="A17" s="11" t="s">
        <v>275</v>
      </c>
      <c r="B17" s="1" t="s">
        <v>15</v>
      </c>
      <c r="C17" s="55">
        <v>314010.06</v>
      </c>
      <c r="D17" s="22">
        <v>0</v>
      </c>
      <c r="E17" s="22">
        <v>0</v>
      </c>
      <c r="F17" s="31" t="str">
        <f t="shared" si="1"/>
        <v>Not Required</v>
      </c>
      <c r="G17" s="17">
        <f>FinalAllocation[[#This Row],[Required CCEIS Carryover (267)]]+FinalAllocation[[#This Row],[Required CCEIS Current FY (269)]]</f>
        <v>0</v>
      </c>
      <c r="H17" s="53">
        <v>0</v>
      </c>
      <c r="I17" s="50">
        <v>0</v>
      </c>
      <c r="J17" s="22">
        <f>FinalAllocation[[#This Row],[Required PSPS Carryover (266)]]+FinalAllocation[[#This Row],[Required PSPS Current FY (268)]]</f>
        <v>0</v>
      </c>
      <c r="K17" s="50">
        <v>312264.84000000003</v>
      </c>
      <c r="L17" s="51">
        <v>53727.79</v>
      </c>
      <c r="M17" s="50">
        <v>15785.88</v>
      </c>
      <c r="N17" s="53">
        <v>6258.03</v>
      </c>
      <c r="O17" s="59">
        <v>20941.009999999998</v>
      </c>
      <c r="P17" s="22">
        <v>6401.76</v>
      </c>
      <c r="Q17" s="9" t="s">
        <v>275</v>
      </c>
      <c r="V17"/>
    </row>
    <row r="18" spans="1:22" ht="15.5" x14ac:dyDescent="0.35">
      <c r="A18" s="11" t="s">
        <v>276</v>
      </c>
      <c r="B18" s="1" t="s">
        <v>16</v>
      </c>
      <c r="C18" s="55">
        <v>234206.98</v>
      </c>
      <c r="D18" s="22">
        <v>0</v>
      </c>
      <c r="E18" s="22">
        <v>0</v>
      </c>
      <c r="F18" s="31" t="str">
        <f t="shared" si="1"/>
        <v>Not Required</v>
      </c>
      <c r="G18" s="17">
        <f>FinalAllocation[[#This Row],[Required CCEIS Carryover (267)]]+FinalAllocation[[#This Row],[Required CCEIS Current FY (269)]]</f>
        <v>0</v>
      </c>
      <c r="H18" s="53">
        <v>0</v>
      </c>
      <c r="I18" s="50">
        <v>0</v>
      </c>
      <c r="J18" s="22">
        <f>FinalAllocation[[#This Row],[Required PSPS Carryover (266)]]+FinalAllocation[[#This Row],[Required PSPS Current FY (268)]]</f>
        <v>0</v>
      </c>
      <c r="K18" s="50">
        <v>403571.36</v>
      </c>
      <c r="L18" s="51">
        <v>839.45</v>
      </c>
      <c r="M18" s="50">
        <v>9420</v>
      </c>
      <c r="N18" s="53">
        <v>1682.15</v>
      </c>
      <c r="O18" s="59">
        <v>135.35</v>
      </c>
      <c r="P18" s="22">
        <v>0</v>
      </c>
      <c r="Q18" s="9" t="s">
        <v>276</v>
      </c>
      <c r="V18"/>
    </row>
    <row r="19" spans="1:22" ht="15.5" x14ac:dyDescent="0.35">
      <c r="A19" s="11" t="s">
        <v>277</v>
      </c>
      <c r="B19" s="1" t="s">
        <v>17</v>
      </c>
      <c r="C19" s="55">
        <v>931186.28</v>
      </c>
      <c r="D19" s="22">
        <v>0</v>
      </c>
      <c r="E19" s="22">
        <v>0</v>
      </c>
      <c r="F19" s="31" t="str">
        <f t="shared" si="1"/>
        <v>Not Required</v>
      </c>
      <c r="G19" s="17">
        <f>FinalAllocation[[#This Row],[Required CCEIS Carryover (267)]]+FinalAllocation[[#This Row],[Required CCEIS Current FY (269)]]</f>
        <v>0</v>
      </c>
      <c r="H19" s="53">
        <v>0</v>
      </c>
      <c r="I19" s="50">
        <v>0</v>
      </c>
      <c r="J19" s="22">
        <f>FinalAllocation[[#This Row],[Required PSPS Carryover (266)]]+FinalAllocation[[#This Row],[Required PSPS Current FY (268)]]</f>
        <v>0</v>
      </c>
      <c r="K19" s="50">
        <v>742918.37</v>
      </c>
      <c r="L19" s="51">
        <v>0</v>
      </c>
      <c r="M19" s="50">
        <v>13957.65</v>
      </c>
      <c r="N19" s="53">
        <v>0</v>
      </c>
      <c r="O19" s="59">
        <v>0</v>
      </c>
      <c r="P19" s="22">
        <v>0</v>
      </c>
      <c r="Q19" s="9" t="s">
        <v>277</v>
      </c>
      <c r="V19"/>
    </row>
    <row r="20" spans="1:22" ht="15.5" x14ac:dyDescent="0.35">
      <c r="A20" s="11" t="s">
        <v>278</v>
      </c>
      <c r="B20" s="1" t="s">
        <v>18</v>
      </c>
      <c r="C20" s="55">
        <v>47210.400000000001</v>
      </c>
      <c r="D20" s="22">
        <v>0</v>
      </c>
      <c r="E20" s="22">
        <v>0</v>
      </c>
      <c r="F20" s="31" t="str">
        <f t="shared" si="1"/>
        <v>Not Required</v>
      </c>
      <c r="G20" s="17">
        <f>FinalAllocation[[#This Row],[Required CCEIS Carryover (267)]]+FinalAllocation[[#This Row],[Required CCEIS Current FY (269)]]</f>
        <v>0</v>
      </c>
      <c r="H20" s="53">
        <v>0</v>
      </c>
      <c r="I20" s="50">
        <v>0</v>
      </c>
      <c r="J20" s="22">
        <f>FinalAllocation[[#This Row],[Required PSPS Carryover (266)]]+FinalAllocation[[#This Row],[Required PSPS Current FY (268)]]</f>
        <v>0</v>
      </c>
      <c r="K20" s="50">
        <v>22698.39</v>
      </c>
      <c r="L20" s="51">
        <v>0</v>
      </c>
      <c r="M20" s="50">
        <v>0</v>
      </c>
      <c r="N20" s="53">
        <v>0</v>
      </c>
      <c r="O20" s="59">
        <v>0</v>
      </c>
      <c r="P20" s="22">
        <v>0</v>
      </c>
      <c r="Q20" s="9" t="s">
        <v>278</v>
      </c>
      <c r="V20"/>
    </row>
    <row r="21" spans="1:22" ht="15.5" x14ac:dyDescent="0.35">
      <c r="A21" s="11" t="s">
        <v>279</v>
      </c>
      <c r="B21" s="1" t="s">
        <v>19</v>
      </c>
      <c r="C21" s="55">
        <v>366665.53</v>
      </c>
      <c r="D21" s="22">
        <v>0</v>
      </c>
      <c r="E21" s="22">
        <v>0</v>
      </c>
      <c r="F21" s="31" t="str">
        <f t="shared" si="1"/>
        <v>Not Required</v>
      </c>
      <c r="G21" s="17">
        <f>FinalAllocation[[#This Row],[Required CCEIS Carryover (267)]]+FinalAllocation[[#This Row],[Required CCEIS Current FY (269)]]</f>
        <v>0</v>
      </c>
      <c r="H21" s="53">
        <v>0</v>
      </c>
      <c r="I21" s="50">
        <v>0</v>
      </c>
      <c r="J21" s="22">
        <f>FinalAllocation[[#This Row],[Required PSPS Carryover (266)]]+FinalAllocation[[#This Row],[Required PSPS Current FY (268)]]</f>
        <v>0</v>
      </c>
      <c r="K21" s="50">
        <v>135762.18</v>
      </c>
      <c r="L21" s="51">
        <v>0</v>
      </c>
      <c r="M21" s="50">
        <v>5886.43</v>
      </c>
      <c r="N21" s="53">
        <v>0</v>
      </c>
      <c r="O21" s="59">
        <v>3998.56</v>
      </c>
      <c r="P21" s="22">
        <v>1419.33</v>
      </c>
      <c r="Q21" s="9" t="s">
        <v>279</v>
      </c>
      <c r="V21"/>
    </row>
    <row r="22" spans="1:22" ht="15.5" x14ac:dyDescent="0.35">
      <c r="A22" s="11" t="s">
        <v>280</v>
      </c>
      <c r="B22" s="2" t="s">
        <v>20</v>
      </c>
      <c r="C22" s="55">
        <v>499584.41</v>
      </c>
      <c r="D22" s="22">
        <v>0</v>
      </c>
      <c r="E22" s="22">
        <v>0</v>
      </c>
      <c r="F22" s="31" t="str">
        <f t="shared" si="1"/>
        <v>Not Required</v>
      </c>
      <c r="G22" s="17">
        <f>FinalAllocation[[#This Row],[Required CCEIS Carryover (267)]]+FinalAllocation[[#This Row],[Required CCEIS Current FY (269)]]</f>
        <v>0</v>
      </c>
      <c r="H22" s="53">
        <v>0</v>
      </c>
      <c r="I22" s="50">
        <v>0</v>
      </c>
      <c r="J22" s="22">
        <f>FinalAllocation[[#This Row],[Required PSPS Carryover (266)]]+FinalAllocation[[#This Row],[Required PSPS Current FY (268)]]</f>
        <v>0</v>
      </c>
      <c r="K22" s="50">
        <v>246924.13</v>
      </c>
      <c r="L22" s="51">
        <v>0</v>
      </c>
      <c r="M22" s="50">
        <v>6110.73</v>
      </c>
      <c r="N22" s="53">
        <v>0</v>
      </c>
      <c r="O22" s="59">
        <v>14661.39</v>
      </c>
      <c r="P22" s="22">
        <v>5204.2299999999996</v>
      </c>
      <c r="Q22" s="9" t="s">
        <v>280</v>
      </c>
      <c r="V22"/>
    </row>
    <row r="23" spans="1:22" ht="15.5" x14ac:dyDescent="0.35">
      <c r="A23" s="11" t="s">
        <v>281</v>
      </c>
      <c r="B23" s="1" t="s">
        <v>21</v>
      </c>
      <c r="C23" s="55">
        <v>1758571.69</v>
      </c>
      <c r="D23" s="22">
        <v>0</v>
      </c>
      <c r="E23" s="22">
        <v>0</v>
      </c>
      <c r="F23" s="31" t="str">
        <f t="shared" si="1"/>
        <v>Not Required</v>
      </c>
      <c r="G23" s="17">
        <f>FinalAllocation[[#This Row],[Required CCEIS Carryover (267)]]+FinalAllocation[[#This Row],[Required CCEIS Current FY (269)]]</f>
        <v>0</v>
      </c>
      <c r="H23" s="53">
        <v>1602.92</v>
      </c>
      <c r="I23" s="50">
        <v>4872.45</v>
      </c>
      <c r="J23" s="22">
        <f>FinalAllocation[[#This Row],[Required PSPS Carryover (266)]]+FinalAllocation[[#This Row],[Required PSPS Current FY (268)]]</f>
        <v>6475.37</v>
      </c>
      <c r="K23" s="50">
        <v>692166.87</v>
      </c>
      <c r="L23" s="51">
        <v>0</v>
      </c>
      <c r="M23" s="50">
        <v>41441.79</v>
      </c>
      <c r="N23" s="53">
        <v>0</v>
      </c>
      <c r="O23" s="59">
        <v>121289.69</v>
      </c>
      <c r="P23" s="22">
        <v>43053.15</v>
      </c>
      <c r="Q23" s="9" t="s">
        <v>281</v>
      </c>
      <c r="V23"/>
    </row>
    <row r="24" spans="1:22" ht="15.5" x14ac:dyDescent="0.35">
      <c r="A24" s="11" t="s">
        <v>282</v>
      </c>
      <c r="B24" s="2" t="s">
        <v>22</v>
      </c>
      <c r="C24" s="55">
        <v>206780.24</v>
      </c>
      <c r="D24" s="22">
        <v>0</v>
      </c>
      <c r="E24" s="22">
        <v>0</v>
      </c>
      <c r="F24" s="31" t="str">
        <f t="shared" si="1"/>
        <v>Not Required</v>
      </c>
      <c r="G24" s="17">
        <f>FinalAllocation[[#This Row],[Required CCEIS Carryover (267)]]+FinalAllocation[[#This Row],[Required CCEIS Current FY (269)]]</f>
        <v>0</v>
      </c>
      <c r="H24" s="53">
        <v>0</v>
      </c>
      <c r="I24" s="50">
        <v>0</v>
      </c>
      <c r="J24" s="22">
        <f>FinalAllocation[[#This Row],[Required PSPS Carryover (266)]]+FinalAllocation[[#This Row],[Required PSPS Current FY (268)]]</f>
        <v>0</v>
      </c>
      <c r="K24" s="50">
        <v>129332.56</v>
      </c>
      <c r="L24" s="51">
        <v>0</v>
      </c>
      <c r="M24" s="50">
        <v>9008.2900000000009</v>
      </c>
      <c r="N24" s="53">
        <v>0</v>
      </c>
      <c r="O24" s="59">
        <v>11995.68</v>
      </c>
      <c r="P24" s="22">
        <v>4258</v>
      </c>
      <c r="Q24" s="9" t="s">
        <v>282</v>
      </c>
      <c r="V24"/>
    </row>
    <row r="25" spans="1:22" ht="15.5" x14ac:dyDescent="0.35">
      <c r="A25" s="11" t="s">
        <v>283</v>
      </c>
      <c r="B25" s="1" t="s">
        <v>23</v>
      </c>
      <c r="C25" s="55">
        <v>549754.46</v>
      </c>
      <c r="D25" s="22">
        <v>0</v>
      </c>
      <c r="E25" s="22">
        <v>0</v>
      </c>
      <c r="F25" s="31" t="str">
        <f t="shared" si="1"/>
        <v>Not Required</v>
      </c>
      <c r="G25" s="17">
        <f>FinalAllocation[[#This Row],[Required CCEIS Carryover (267)]]+FinalAllocation[[#This Row],[Required CCEIS Current FY (269)]]</f>
        <v>0</v>
      </c>
      <c r="H25" s="53">
        <v>0</v>
      </c>
      <c r="I25" s="50">
        <v>0</v>
      </c>
      <c r="J25" s="22">
        <f>FinalAllocation[[#This Row],[Required PSPS Carryover (266)]]+FinalAllocation[[#This Row],[Required PSPS Current FY (268)]]</f>
        <v>0</v>
      </c>
      <c r="K25" s="50">
        <v>209941.35</v>
      </c>
      <c r="L25" s="51">
        <v>1318.2</v>
      </c>
      <c r="M25" s="50">
        <v>7367.49</v>
      </c>
      <c r="N25" s="53">
        <v>0</v>
      </c>
      <c r="O25" s="59">
        <v>17470.28</v>
      </c>
      <c r="P25" s="22">
        <v>6201.71</v>
      </c>
      <c r="Q25" s="9" t="s">
        <v>283</v>
      </c>
      <c r="V25"/>
    </row>
    <row r="26" spans="1:22" ht="15.5" x14ac:dyDescent="0.35">
      <c r="A26" s="11" t="s">
        <v>284</v>
      </c>
      <c r="B26" s="2" t="s">
        <v>24</v>
      </c>
      <c r="C26" s="55">
        <v>259323.91</v>
      </c>
      <c r="D26" s="22">
        <v>0</v>
      </c>
      <c r="E26" s="22">
        <v>0</v>
      </c>
      <c r="F26" s="31" t="str">
        <f t="shared" si="1"/>
        <v>Not Required</v>
      </c>
      <c r="G26" s="17">
        <f>FinalAllocation[[#This Row],[Required CCEIS Carryover (267)]]+FinalAllocation[[#This Row],[Required CCEIS Current FY (269)]]</f>
        <v>0</v>
      </c>
      <c r="H26" s="53">
        <v>0</v>
      </c>
      <c r="I26" s="50">
        <v>0</v>
      </c>
      <c r="J26" s="22">
        <f>FinalAllocation[[#This Row],[Required PSPS Carryover (266)]]+FinalAllocation[[#This Row],[Required PSPS Current FY (268)]]</f>
        <v>0</v>
      </c>
      <c r="K26" s="50">
        <v>115466.05</v>
      </c>
      <c r="L26" s="51">
        <v>20639.560000000001</v>
      </c>
      <c r="M26" s="50">
        <v>5147.6099999999997</v>
      </c>
      <c r="N26" s="53">
        <v>0</v>
      </c>
      <c r="O26" s="59">
        <v>2665.7</v>
      </c>
      <c r="P26" s="22">
        <v>2421.73</v>
      </c>
      <c r="Q26" s="9" t="s">
        <v>284</v>
      </c>
      <c r="V26"/>
    </row>
    <row r="27" spans="1:22" ht="15.5" x14ac:dyDescent="0.35">
      <c r="A27" s="11" t="s">
        <v>285</v>
      </c>
      <c r="B27" s="2" t="s">
        <v>25</v>
      </c>
      <c r="C27" s="55">
        <v>164445.84</v>
      </c>
      <c r="D27" s="22">
        <v>0</v>
      </c>
      <c r="E27" s="22">
        <v>0</v>
      </c>
      <c r="F27" s="31" t="str">
        <f t="shared" si="1"/>
        <v>Not Required</v>
      </c>
      <c r="G27" s="17">
        <f>FinalAllocation[[#This Row],[Required CCEIS Carryover (267)]]+FinalAllocation[[#This Row],[Required CCEIS Current FY (269)]]</f>
        <v>0</v>
      </c>
      <c r="H27" s="53">
        <v>0</v>
      </c>
      <c r="I27" s="50">
        <v>0</v>
      </c>
      <c r="J27" s="22">
        <f>FinalAllocation[[#This Row],[Required PSPS Carryover (266)]]+FinalAllocation[[#This Row],[Required PSPS Current FY (268)]]</f>
        <v>0</v>
      </c>
      <c r="K27" s="50">
        <v>146326.54</v>
      </c>
      <c r="L27" s="51">
        <v>0</v>
      </c>
      <c r="M27" s="50">
        <v>7531.9</v>
      </c>
      <c r="N27" s="53">
        <v>0</v>
      </c>
      <c r="O27" s="59">
        <v>30655.63</v>
      </c>
      <c r="P27" s="22">
        <v>10881.56</v>
      </c>
      <c r="Q27" s="9" t="s">
        <v>285</v>
      </c>
      <c r="V27"/>
    </row>
    <row r="28" spans="1:22" ht="15.5" x14ac:dyDescent="0.35">
      <c r="A28" s="11" t="s">
        <v>286</v>
      </c>
      <c r="B28" s="1" t="s">
        <v>26</v>
      </c>
      <c r="C28" s="55">
        <v>733113.96</v>
      </c>
      <c r="D28" s="22">
        <v>0</v>
      </c>
      <c r="E28" s="22">
        <v>0</v>
      </c>
      <c r="F28" s="31" t="str">
        <f t="shared" si="1"/>
        <v>Not Required</v>
      </c>
      <c r="G28" s="17">
        <f>FinalAllocation[[#This Row],[Required CCEIS Carryover (267)]]+FinalAllocation[[#This Row],[Required CCEIS Current FY (269)]]</f>
        <v>0</v>
      </c>
      <c r="H28" s="53">
        <v>6630.71</v>
      </c>
      <c r="I28" s="50">
        <v>17860.46</v>
      </c>
      <c r="J28" s="22">
        <f>FinalAllocation[[#This Row],[Required PSPS Carryover (266)]]+FinalAllocation[[#This Row],[Required PSPS Current FY (268)]]</f>
        <v>24491.17</v>
      </c>
      <c r="K28" s="50">
        <v>975855.05</v>
      </c>
      <c r="L28" s="51">
        <v>36996.31</v>
      </c>
      <c r="M28" s="50">
        <v>34500.6</v>
      </c>
      <c r="N28" s="53">
        <v>13.69</v>
      </c>
      <c r="O28" s="59">
        <v>119956.83</v>
      </c>
      <c r="P28" s="22">
        <v>42580.03</v>
      </c>
      <c r="Q28" s="9" t="s">
        <v>286</v>
      </c>
      <c r="V28"/>
    </row>
    <row r="29" spans="1:22" ht="15.5" x14ac:dyDescent="0.35">
      <c r="A29" s="11" t="s">
        <v>287</v>
      </c>
      <c r="B29" s="2" t="s">
        <v>27</v>
      </c>
      <c r="C29" s="55">
        <v>337283.28</v>
      </c>
      <c r="D29" s="22">
        <v>0</v>
      </c>
      <c r="E29" s="22">
        <v>0</v>
      </c>
      <c r="F29" s="31" t="str">
        <f t="shared" si="1"/>
        <v>Not Required</v>
      </c>
      <c r="G29" s="17">
        <f>FinalAllocation[[#This Row],[Required CCEIS Carryover (267)]]+FinalAllocation[[#This Row],[Required CCEIS Current FY (269)]]</f>
        <v>0</v>
      </c>
      <c r="H29" s="53">
        <v>0</v>
      </c>
      <c r="I29" s="50">
        <v>0</v>
      </c>
      <c r="J29" s="22">
        <f>FinalAllocation[[#This Row],[Required PSPS Carryover (266)]]+FinalAllocation[[#This Row],[Required PSPS Current FY (268)]]</f>
        <v>0</v>
      </c>
      <c r="K29" s="50">
        <v>170084.19</v>
      </c>
      <c r="L29" s="51">
        <v>3553.68</v>
      </c>
      <c r="M29" s="50">
        <v>13674.27</v>
      </c>
      <c r="N29" s="53">
        <v>0</v>
      </c>
      <c r="O29" s="59">
        <v>29322.78</v>
      </c>
      <c r="P29" s="22">
        <v>10408.450000000001</v>
      </c>
      <c r="Q29" s="9" t="s">
        <v>287</v>
      </c>
      <c r="V29"/>
    </row>
    <row r="30" spans="1:22" ht="15.5" x14ac:dyDescent="0.35">
      <c r="A30" s="11" t="s">
        <v>288</v>
      </c>
      <c r="B30" s="2" t="s">
        <v>28</v>
      </c>
      <c r="C30" s="55">
        <v>1880854.98</v>
      </c>
      <c r="D30" s="22">
        <v>0</v>
      </c>
      <c r="E30" s="22">
        <v>0</v>
      </c>
      <c r="F30" s="31" t="str">
        <f t="shared" si="1"/>
        <v>Not Required</v>
      </c>
      <c r="G30" s="17">
        <f>FinalAllocation[[#This Row],[Required CCEIS Carryover (267)]]+FinalAllocation[[#This Row],[Required CCEIS Current FY (269)]]</f>
        <v>0</v>
      </c>
      <c r="H30" s="53">
        <v>6401.1</v>
      </c>
      <c r="I30" s="50">
        <v>2497.85</v>
      </c>
      <c r="J30" s="22">
        <f>FinalAllocation[[#This Row],[Required PSPS Carryover (266)]]+FinalAllocation[[#This Row],[Required PSPS Current FY (268)]]</f>
        <v>8898.9500000000007</v>
      </c>
      <c r="K30" s="50">
        <v>439590.13</v>
      </c>
      <c r="L30" s="51">
        <v>7917.83</v>
      </c>
      <c r="M30" s="50">
        <v>23411.87</v>
      </c>
      <c r="N30" s="53">
        <v>0</v>
      </c>
      <c r="O30" s="59">
        <v>47982.75</v>
      </c>
      <c r="P30" s="22">
        <v>17032.009999999998</v>
      </c>
      <c r="Q30" s="9" t="s">
        <v>288</v>
      </c>
      <c r="V30"/>
    </row>
    <row r="31" spans="1:22" ht="15.5" x14ac:dyDescent="0.35">
      <c r="A31" s="11" t="s">
        <v>289</v>
      </c>
      <c r="B31" s="2" t="s">
        <v>29</v>
      </c>
      <c r="C31" s="55">
        <v>600487.96</v>
      </c>
      <c r="D31" s="22">
        <v>0</v>
      </c>
      <c r="E31" s="22">
        <v>0</v>
      </c>
      <c r="F31" s="31" t="str">
        <f t="shared" si="1"/>
        <v>Not Required</v>
      </c>
      <c r="G31" s="17">
        <f>FinalAllocation[[#This Row],[Required CCEIS Carryover (267)]]+FinalAllocation[[#This Row],[Required CCEIS Current FY (269)]]</f>
        <v>0</v>
      </c>
      <c r="H31" s="53">
        <v>465.42</v>
      </c>
      <c r="I31" s="50">
        <v>2092.75</v>
      </c>
      <c r="J31" s="22">
        <f>FinalAllocation[[#This Row],[Required PSPS Carryover (266)]]+FinalAllocation[[#This Row],[Required PSPS Current FY (268)]]</f>
        <v>2558.17</v>
      </c>
      <c r="K31" s="50">
        <v>188044.52</v>
      </c>
      <c r="L31" s="51">
        <v>0</v>
      </c>
      <c r="M31" s="50">
        <v>9178.1200000000008</v>
      </c>
      <c r="N31" s="53">
        <v>0</v>
      </c>
      <c r="O31" s="59">
        <v>17327.09</v>
      </c>
      <c r="P31" s="22">
        <v>6150.45</v>
      </c>
      <c r="Q31" s="9" t="s">
        <v>289</v>
      </c>
      <c r="V31"/>
    </row>
    <row r="32" spans="1:22" ht="15.5" x14ac:dyDescent="0.35">
      <c r="A32" s="11" t="s">
        <v>290</v>
      </c>
      <c r="B32" s="1" t="s">
        <v>30</v>
      </c>
      <c r="C32" s="55">
        <v>1259980.83</v>
      </c>
      <c r="D32" s="22">
        <v>0</v>
      </c>
      <c r="E32" s="22">
        <v>0</v>
      </c>
      <c r="F32" s="31" t="str">
        <f t="shared" si="1"/>
        <v>Not Required</v>
      </c>
      <c r="G32" s="17">
        <f>FinalAllocation[[#This Row],[Required CCEIS Carryover (267)]]+FinalAllocation[[#This Row],[Required CCEIS Current FY (269)]]</f>
        <v>0</v>
      </c>
      <c r="H32" s="53">
        <v>0</v>
      </c>
      <c r="I32" s="50">
        <v>0</v>
      </c>
      <c r="J32" s="22">
        <f>FinalAllocation[[#This Row],[Required PSPS Carryover (266)]]+FinalAllocation[[#This Row],[Required PSPS Current FY (268)]]</f>
        <v>0</v>
      </c>
      <c r="K32" s="50">
        <v>385297.11</v>
      </c>
      <c r="L32" s="51">
        <v>0</v>
      </c>
      <c r="M32" s="50">
        <v>16232.32</v>
      </c>
      <c r="N32" s="53">
        <v>0</v>
      </c>
      <c r="O32" s="59">
        <v>55979.85</v>
      </c>
      <c r="P32" s="22">
        <v>19870.68</v>
      </c>
      <c r="Q32" s="9" t="s">
        <v>290</v>
      </c>
      <c r="V32"/>
    </row>
    <row r="33" spans="1:22" ht="15.5" x14ac:dyDescent="0.35">
      <c r="A33" s="11" t="s">
        <v>291</v>
      </c>
      <c r="B33" s="1" t="s">
        <v>31</v>
      </c>
      <c r="C33" s="55">
        <v>383262.96</v>
      </c>
      <c r="D33" s="22">
        <v>0</v>
      </c>
      <c r="E33" s="22">
        <v>0</v>
      </c>
      <c r="F33" s="31" t="str">
        <f t="shared" si="1"/>
        <v>Not Required</v>
      </c>
      <c r="G33" s="17">
        <f>FinalAllocation[[#This Row],[Required CCEIS Carryover (267)]]+FinalAllocation[[#This Row],[Required CCEIS Current FY (269)]]</f>
        <v>0</v>
      </c>
      <c r="H33" s="53">
        <v>0</v>
      </c>
      <c r="I33" s="50">
        <v>0</v>
      </c>
      <c r="J33" s="22">
        <f>FinalAllocation[[#This Row],[Required PSPS Carryover (266)]]+FinalAllocation[[#This Row],[Required PSPS Current FY (268)]]</f>
        <v>0</v>
      </c>
      <c r="K33" s="50">
        <v>155922.44</v>
      </c>
      <c r="L33" s="51">
        <v>0</v>
      </c>
      <c r="M33" s="50">
        <v>6338.14</v>
      </c>
      <c r="N33" s="53">
        <v>0</v>
      </c>
      <c r="O33" s="59">
        <v>72063.789999999994</v>
      </c>
      <c r="P33" s="22">
        <v>23655.57</v>
      </c>
      <c r="Q33" s="9" t="s">
        <v>291</v>
      </c>
      <c r="V33"/>
    </row>
    <row r="34" spans="1:22" ht="15.5" x14ac:dyDescent="0.35">
      <c r="A34" s="11" t="s">
        <v>292</v>
      </c>
      <c r="B34" s="1" t="s">
        <v>32</v>
      </c>
      <c r="C34" s="55">
        <v>504549.44</v>
      </c>
      <c r="D34" s="22">
        <v>0</v>
      </c>
      <c r="E34" s="22">
        <v>0</v>
      </c>
      <c r="F34" s="31" t="str">
        <f t="shared" si="1"/>
        <v>Not Required</v>
      </c>
      <c r="G34" s="17">
        <f>FinalAllocation[[#This Row],[Required CCEIS Carryover (267)]]+FinalAllocation[[#This Row],[Required CCEIS Current FY (269)]]</f>
        <v>0</v>
      </c>
      <c r="H34" s="53">
        <v>0</v>
      </c>
      <c r="I34" s="50">
        <v>0</v>
      </c>
      <c r="J34" s="22">
        <f>FinalAllocation[[#This Row],[Required PSPS Carryover (266)]]+FinalAllocation[[#This Row],[Required PSPS Current FY (268)]]</f>
        <v>0</v>
      </c>
      <c r="K34" s="50">
        <v>344737.75</v>
      </c>
      <c r="L34" s="51">
        <v>0</v>
      </c>
      <c r="M34" s="50">
        <v>38583.08</v>
      </c>
      <c r="N34" s="53">
        <v>0</v>
      </c>
      <c r="O34" s="59">
        <v>83969.78</v>
      </c>
      <c r="P34" s="22">
        <v>29806.02</v>
      </c>
      <c r="Q34" s="9" t="s">
        <v>292</v>
      </c>
      <c r="V34"/>
    </row>
    <row r="35" spans="1:22" ht="15.5" x14ac:dyDescent="0.35">
      <c r="A35" s="11" t="s">
        <v>293</v>
      </c>
      <c r="B35" s="2" t="s">
        <v>33</v>
      </c>
      <c r="C35" s="55">
        <v>1265234.9099999999</v>
      </c>
      <c r="D35" s="22">
        <v>0</v>
      </c>
      <c r="E35" s="22">
        <v>0</v>
      </c>
      <c r="F35" s="31" t="str">
        <f t="shared" si="1"/>
        <v>Not Required</v>
      </c>
      <c r="G35" s="17">
        <f>FinalAllocation[[#This Row],[Required CCEIS Carryover (267)]]+FinalAllocation[[#This Row],[Required CCEIS Current FY (269)]]</f>
        <v>0</v>
      </c>
      <c r="H35" s="53">
        <v>4561.95</v>
      </c>
      <c r="I35" s="50">
        <v>3521.25</v>
      </c>
      <c r="J35" s="22">
        <f>FinalAllocation[[#This Row],[Required PSPS Carryover (266)]]+FinalAllocation[[#This Row],[Required PSPS Current FY (268)]]</f>
        <v>8083.2</v>
      </c>
      <c r="K35" s="50">
        <v>572250</v>
      </c>
      <c r="L35" s="51">
        <v>9513.74</v>
      </c>
      <c r="M35" s="50">
        <v>31312.2</v>
      </c>
      <c r="N35" s="53">
        <v>0</v>
      </c>
      <c r="O35" s="59">
        <v>114625.42</v>
      </c>
      <c r="P35" s="22">
        <v>40687.589999999997</v>
      </c>
      <c r="Q35" s="9" t="s">
        <v>293</v>
      </c>
      <c r="V35"/>
    </row>
    <row r="36" spans="1:22" ht="15.5" x14ac:dyDescent="0.35">
      <c r="A36" s="11" t="s">
        <v>294</v>
      </c>
      <c r="B36" s="2" t="s">
        <v>34</v>
      </c>
      <c r="C36" s="55">
        <v>381850.86</v>
      </c>
      <c r="D36" s="22">
        <v>0</v>
      </c>
      <c r="E36" s="22">
        <v>0</v>
      </c>
      <c r="F36" s="31" t="str">
        <f t="shared" si="1"/>
        <v>Not Required</v>
      </c>
      <c r="G36" s="17">
        <f>FinalAllocation[[#This Row],[Required CCEIS Carryover (267)]]+FinalAllocation[[#This Row],[Required CCEIS Current FY (269)]]</f>
        <v>0</v>
      </c>
      <c r="H36" s="53">
        <v>7543.61</v>
      </c>
      <c r="I36" s="50">
        <v>7593.02</v>
      </c>
      <c r="J36" s="22">
        <f>FinalAllocation[[#This Row],[Required PSPS Carryover (266)]]+FinalAllocation[[#This Row],[Required PSPS Current FY (268)]]</f>
        <v>15136.63</v>
      </c>
      <c r="K36" s="50">
        <v>206391.62</v>
      </c>
      <c r="L36" s="51">
        <v>0</v>
      </c>
      <c r="M36" s="50">
        <v>8342.85</v>
      </c>
      <c r="N36" s="53">
        <v>0</v>
      </c>
      <c r="O36" s="59">
        <v>43984.18</v>
      </c>
      <c r="P36" s="22">
        <v>15612.68</v>
      </c>
      <c r="Q36" s="9" t="s">
        <v>294</v>
      </c>
      <c r="V36"/>
    </row>
    <row r="37" spans="1:22" ht="15.5" x14ac:dyDescent="0.35">
      <c r="A37" s="11" t="s">
        <v>295</v>
      </c>
      <c r="B37" s="2" t="s">
        <v>35</v>
      </c>
      <c r="C37" s="55">
        <v>400801.46</v>
      </c>
      <c r="D37" s="22">
        <v>0</v>
      </c>
      <c r="E37" s="22">
        <v>0</v>
      </c>
      <c r="F37" s="31" t="str">
        <f t="shared" si="1"/>
        <v>Not Required</v>
      </c>
      <c r="G37" s="17">
        <f>FinalAllocation[[#This Row],[Required CCEIS Carryover (267)]]+FinalAllocation[[#This Row],[Required CCEIS Current FY (269)]]</f>
        <v>0</v>
      </c>
      <c r="H37" s="53">
        <v>1896.21</v>
      </c>
      <c r="I37" s="50">
        <v>0</v>
      </c>
      <c r="J37" s="22">
        <f>FinalAllocation[[#This Row],[Required PSPS Carryover (266)]]+FinalAllocation[[#This Row],[Required PSPS Current FY (268)]]</f>
        <v>1896.21</v>
      </c>
      <c r="K37" s="50">
        <v>366044.52</v>
      </c>
      <c r="L37" s="51">
        <v>0</v>
      </c>
      <c r="M37" s="50">
        <v>29116.9</v>
      </c>
      <c r="N37" s="53">
        <v>0</v>
      </c>
      <c r="O37" s="59">
        <v>45317.02</v>
      </c>
      <c r="P37" s="22">
        <v>16085.79</v>
      </c>
      <c r="Q37" s="9" t="s">
        <v>295</v>
      </c>
      <c r="V37"/>
    </row>
    <row r="38" spans="1:22" ht="15.5" x14ac:dyDescent="0.35">
      <c r="A38" s="11" t="s">
        <v>296</v>
      </c>
      <c r="B38" s="1" t="s">
        <v>36</v>
      </c>
      <c r="C38" s="55">
        <v>644762.93000000005</v>
      </c>
      <c r="D38" s="22">
        <v>0</v>
      </c>
      <c r="E38" s="22">
        <v>0</v>
      </c>
      <c r="F38" s="31" t="str">
        <f t="shared" si="1"/>
        <v>Not Required</v>
      </c>
      <c r="G38" s="17">
        <f>FinalAllocation[[#This Row],[Required CCEIS Carryover (267)]]+FinalAllocation[[#This Row],[Required CCEIS Current FY (269)]]</f>
        <v>0</v>
      </c>
      <c r="H38" s="53">
        <v>0</v>
      </c>
      <c r="I38" s="50">
        <v>1332.84</v>
      </c>
      <c r="J38" s="22">
        <f>FinalAllocation[[#This Row],[Required PSPS Carryover (266)]]+FinalAllocation[[#This Row],[Required PSPS Current FY (268)]]</f>
        <v>1332.84</v>
      </c>
      <c r="K38" s="50">
        <v>265059.59999999998</v>
      </c>
      <c r="L38" s="51">
        <v>23467.3</v>
      </c>
      <c r="M38" s="50">
        <v>12954.45</v>
      </c>
      <c r="N38" s="53">
        <v>0</v>
      </c>
      <c r="O38" s="59">
        <v>65309.83</v>
      </c>
      <c r="P38" s="22">
        <v>23182.46</v>
      </c>
      <c r="Q38" s="9" t="s">
        <v>296</v>
      </c>
      <c r="V38"/>
    </row>
    <row r="39" spans="1:22" ht="15.5" x14ac:dyDescent="0.35">
      <c r="A39" s="11" t="s">
        <v>297</v>
      </c>
      <c r="B39" s="2" t="s">
        <v>37</v>
      </c>
      <c r="C39" s="55">
        <v>325048.81</v>
      </c>
      <c r="D39" s="22">
        <v>0</v>
      </c>
      <c r="E39" s="22">
        <v>0</v>
      </c>
      <c r="F39" s="31" t="str">
        <f t="shared" si="1"/>
        <v>Not Required</v>
      </c>
      <c r="G39" s="17">
        <f>FinalAllocation[[#This Row],[Required CCEIS Carryover (267)]]+FinalAllocation[[#This Row],[Required CCEIS Current FY (269)]]</f>
        <v>0</v>
      </c>
      <c r="H39" s="53">
        <v>0</v>
      </c>
      <c r="I39" s="50">
        <v>0</v>
      </c>
      <c r="J39" s="22">
        <f>FinalAllocation[[#This Row],[Required PSPS Carryover (266)]]+FinalAllocation[[#This Row],[Required PSPS Current FY (268)]]</f>
        <v>0</v>
      </c>
      <c r="K39" s="50">
        <v>229904.89</v>
      </c>
      <c r="L39" s="51">
        <v>29568.35</v>
      </c>
      <c r="M39" s="50">
        <v>6874.41</v>
      </c>
      <c r="N39" s="53">
        <v>0</v>
      </c>
      <c r="O39" s="59">
        <v>26657.07</v>
      </c>
      <c r="P39" s="22">
        <v>9462.23</v>
      </c>
      <c r="Q39" s="9" t="s">
        <v>297</v>
      </c>
      <c r="V39"/>
    </row>
    <row r="40" spans="1:22" ht="15.5" x14ac:dyDescent="0.35">
      <c r="A40" s="11" t="s">
        <v>298</v>
      </c>
      <c r="B40" s="2" t="s">
        <v>38</v>
      </c>
      <c r="C40" s="55">
        <v>412431.41</v>
      </c>
      <c r="D40" s="22">
        <v>0</v>
      </c>
      <c r="E40" s="22">
        <v>0</v>
      </c>
      <c r="F40" s="31" t="str">
        <f t="shared" si="1"/>
        <v>Not Required</v>
      </c>
      <c r="G40" s="17">
        <f>FinalAllocation[[#This Row],[Required CCEIS Carryover (267)]]+FinalAllocation[[#This Row],[Required CCEIS Current FY (269)]]</f>
        <v>0</v>
      </c>
      <c r="H40" s="53">
        <v>0</v>
      </c>
      <c r="I40" s="50">
        <v>0</v>
      </c>
      <c r="J40" s="22">
        <f>FinalAllocation[[#This Row],[Required PSPS Carryover (266)]]+FinalAllocation[[#This Row],[Required PSPS Current FY (268)]]</f>
        <v>0</v>
      </c>
      <c r="K40" s="50">
        <v>120457.48</v>
      </c>
      <c r="L40" s="51">
        <v>0</v>
      </c>
      <c r="M40" s="50">
        <v>6691.53</v>
      </c>
      <c r="N40" s="53">
        <v>0</v>
      </c>
      <c r="O40" s="59">
        <v>42651.32</v>
      </c>
      <c r="P40" s="22">
        <v>15139.57</v>
      </c>
      <c r="Q40" s="9" t="s">
        <v>298</v>
      </c>
      <c r="V40"/>
    </row>
    <row r="41" spans="1:22" ht="15.5" x14ac:dyDescent="0.35">
      <c r="A41" s="11" t="s">
        <v>299</v>
      </c>
      <c r="B41" s="2" t="s">
        <v>39</v>
      </c>
      <c r="C41" s="55">
        <v>1429216.5</v>
      </c>
      <c r="D41" s="22">
        <v>0</v>
      </c>
      <c r="E41" s="22">
        <v>0</v>
      </c>
      <c r="F41" s="31" t="str">
        <f t="shared" si="1"/>
        <v>Not Required</v>
      </c>
      <c r="G41" s="17">
        <f>FinalAllocation[[#This Row],[Required CCEIS Carryover (267)]]+FinalAllocation[[#This Row],[Required CCEIS Current FY (269)]]</f>
        <v>0</v>
      </c>
      <c r="H41" s="53">
        <v>6965.96</v>
      </c>
      <c r="I41" s="50">
        <v>3432.21</v>
      </c>
      <c r="J41" s="22">
        <f>FinalAllocation[[#This Row],[Required PSPS Carryover (266)]]+FinalAllocation[[#This Row],[Required PSPS Current FY (268)]]</f>
        <v>10398.17</v>
      </c>
      <c r="K41" s="50">
        <v>455018.87</v>
      </c>
      <c r="L41" s="51">
        <v>10102.219999999999</v>
      </c>
      <c r="M41" s="50">
        <v>17383.63</v>
      </c>
      <c r="N41" s="53">
        <v>0</v>
      </c>
      <c r="O41" s="59">
        <v>101296.88</v>
      </c>
      <c r="P41" s="22">
        <v>35956.47</v>
      </c>
      <c r="Q41" s="9" t="s">
        <v>299</v>
      </c>
      <c r="V41"/>
    </row>
    <row r="42" spans="1:22" ht="15.5" x14ac:dyDescent="0.35">
      <c r="A42" s="11" t="s">
        <v>300</v>
      </c>
      <c r="B42" s="1" t="s">
        <v>40</v>
      </c>
      <c r="C42" s="55">
        <v>364885.81</v>
      </c>
      <c r="D42" s="22">
        <v>0</v>
      </c>
      <c r="E42" s="22">
        <v>0</v>
      </c>
      <c r="F42" s="31" t="str">
        <f t="shared" si="1"/>
        <v>Not Required</v>
      </c>
      <c r="G42" s="17">
        <f>FinalAllocation[[#This Row],[Required CCEIS Carryover (267)]]+FinalAllocation[[#This Row],[Required CCEIS Current FY (269)]]</f>
        <v>0</v>
      </c>
      <c r="H42" s="53">
        <v>0</v>
      </c>
      <c r="I42" s="50">
        <v>0</v>
      </c>
      <c r="J42" s="22">
        <f>FinalAllocation[[#This Row],[Required PSPS Carryover (266)]]+FinalAllocation[[#This Row],[Required PSPS Current FY (268)]]</f>
        <v>0</v>
      </c>
      <c r="K42" s="50">
        <v>215905.03</v>
      </c>
      <c r="L42" s="51">
        <v>0</v>
      </c>
      <c r="M42" s="50">
        <v>8023.87</v>
      </c>
      <c r="N42" s="53">
        <v>5.41</v>
      </c>
      <c r="O42" s="59">
        <v>29322.78</v>
      </c>
      <c r="P42" s="22">
        <v>10408.450000000001</v>
      </c>
      <c r="Q42" s="9" t="s">
        <v>300</v>
      </c>
      <c r="V42"/>
    </row>
    <row r="43" spans="1:22" ht="15.5" x14ac:dyDescent="0.35">
      <c r="A43" s="11" t="s">
        <v>301</v>
      </c>
      <c r="B43" s="2" t="s">
        <v>41</v>
      </c>
      <c r="C43" s="55">
        <v>535909.77</v>
      </c>
      <c r="D43" s="22">
        <v>0</v>
      </c>
      <c r="E43" s="22">
        <v>0</v>
      </c>
      <c r="F43" s="31" t="str">
        <f t="shared" si="1"/>
        <v>Not Required</v>
      </c>
      <c r="G43" s="17">
        <f>FinalAllocation[[#This Row],[Required CCEIS Carryover (267)]]+FinalAllocation[[#This Row],[Required CCEIS Current FY (269)]]</f>
        <v>0</v>
      </c>
      <c r="H43" s="53">
        <v>0</v>
      </c>
      <c r="I43" s="50">
        <v>0</v>
      </c>
      <c r="J43" s="22">
        <f>FinalAllocation[[#This Row],[Required PSPS Carryover (266)]]+FinalAllocation[[#This Row],[Required PSPS Current FY (268)]]</f>
        <v>0</v>
      </c>
      <c r="K43" s="50">
        <v>125405.31</v>
      </c>
      <c r="L43" s="51">
        <v>0</v>
      </c>
      <c r="M43" s="50">
        <v>2621.51</v>
      </c>
      <c r="N43" s="53">
        <v>0</v>
      </c>
      <c r="O43" s="59">
        <v>21325.66</v>
      </c>
      <c r="P43" s="22">
        <v>7569.78</v>
      </c>
      <c r="Q43" s="9" t="s">
        <v>301</v>
      </c>
      <c r="V43"/>
    </row>
    <row r="44" spans="1:22" ht="15.5" x14ac:dyDescent="0.35">
      <c r="A44" s="11" t="s">
        <v>302</v>
      </c>
      <c r="B44" s="1" t="s">
        <v>42</v>
      </c>
      <c r="C44" s="55">
        <v>255825.88</v>
      </c>
      <c r="D44" s="22">
        <v>0</v>
      </c>
      <c r="E44" s="22">
        <v>0</v>
      </c>
      <c r="F44" s="31" t="str">
        <f t="shared" si="1"/>
        <v>Not Required</v>
      </c>
      <c r="G44" s="17">
        <f>FinalAllocation[[#This Row],[Required CCEIS Carryover (267)]]+FinalAllocation[[#This Row],[Required CCEIS Current FY (269)]]</f>
        <v>0</v>
      </c>
      <c r="H44" s="53">
        <v>947.03</v>
      </c>
      <c r="I44" s="50">
        <v>0</v>
      </c>
      <c r="J44" s="22">
        <f>FinalAllocation[[#This Row],[Required PSPS Carryover (266)]]+FinalAllocation[[#This Row],[Required PSPS Current FY (268)]]</f>
        <v>947.03</v>
      </c>
      <c r="K44" s="50">
        <v>200424.01</v>
      </c>
      <c r="L44" s="51">
        <v>23736.959999999999</v>
      </c>
      <c r="M44" s="50">
        <v>5252.57</v>
      </c>
      <c r="N44" s="53">
        <v>2555.69</v>
      </c>
      <c r="O44" s="59">
        <v>22118.080000000002</v>
      </c>
      <c r="P44" s="22">
        <v>18213.009999999998</v>
      </c>
      <c r="Q44" s="9" t="s">
        <v>302</v>
      </c>
      <c r="V44"/>
    </row>
    <row r="45" spans="1:22" ht="15.5" x14ac:dyDescent="0.35">
      <c r="A45" s="11" t="s">
        <v>303</v>
      </c>
      <c r="B45" s="1" t="s">
        <v>43</v>
      </c>
      <c r="C45" s="55">
        <v>473722.35</v>
      </c>
      <c r="D45" s="22">
        <v>0</v>
      </c>
      <c r="E45" s="22">
        <v>0</v>
      </c>
      <c r="F45" s="31" t="str">
        <f t="shared" si="1"/>
        <v>Not Required</v>
      </c>
      <c r="G45" s="17">
        <f>FinalAllocation[[#This Row],[Required CCEIS Carryover (267)]]+FinalAllocation[[#This Row],[Required CCEIS Current FY (269)]]</f>
        <v>0</v>
      </c>
      <c r="H45" s="53">
        <v>0</v>
      </c>
      <c r="I45" s="50">
        <v>0</v>
      </c>
      <c r="J45" s="22">
        <f>FinalAllocation[[#This Row],[Required PSPS Carryover (266)]]+FinalAllocation[[#This Row],[Required PSPS Current FY (268)]]</f>
        <v>0</v>
      </c>
      <c r="K45" s="50">
        <v>235137.11</v>
      </c>
      <c r="L45" s="51">
        <v>15023.13</v>
      </c>
      <c r="M45" s="50">
        <v>17348.71</v>
      </c>
      <c r="N45" s="53">
        <v>0</v>
      </c>
      <c r="O45" s="59">
        <v>52697.09</v>
      </c>
      <c r="P45" s="22">
        <v>35255.15</v>
      </c>
      <c r="Q45" s="9" t="s">
        <v>303</v>
      </c>
      <c r="V45"/>
    </row>
    <row r="46" spans="1:22" ht="15.5" x14ac:dyDescent="0.35">
      <c r="A46" s="11" t="s">
        <v>304</v>
      </c>
      <c r="B46" s="1" t="s">
        <v>44</v>
      </c>
      <c r="C46" s="55">
        <v>1664167.63</v>
      </c>
      <c r="D46" s="22">
        <v>0</v>
      </c>
      <c r="E46" s="22">
        <v>122211.65</v>
      </c>
      <c r="F46" s="31" t="str">
        <f t="shared" si="1"/>
        <v>Required</v>
      </c>
      <c r="G46" s="17">
        <f>FinalAllocation[[#This Row],[Required CCEIS Carryover (267)]]+FinalAllocation[[#This Row],[Required CCEIS Current FY (269)]]</f>
        <v>122211.65</v>
      </c>
      <c r="H46" s="53">
        <v>15988.77</v>
      </c>
      <c r="I46" s="50">
        <v>10810.3</v>
      </c>
      <c r="J46" s="22">
        <f>FinalAllocation[[#This Row],[Required PSPS Carryover (266)]]+FinalAllocation[[#This Row],[Required PSPS Current FY (268)]]</f>
        <v>26799.07</v>
      </c>
      <c r="K46" s="50">
        <v>835363.68</v>
      </c>
      <c r="L46" s="51">
        <v>33864.699999999997</v>
      </c>
      <c r="M46" s="50">
        <v>122711.07</v>
      </c>
      <c r="N46" s="53">
        <v>0</v>
      </c>
      <c r="O46" s="59">
        <v>215496.29</v>
      </c>
      <c r="P46" s="22">
        <v>76505.490000000005</v>
      </c>
      <c r="Q46" s="9" t="s">
        <v>304</v>
      </c>
      <c r="V46"/>
    </row>
    <row r="47" spans="1:22" ht="15.5" x14ac:dyDescent="0.35">
      <c r="A47" s="11" t="s">
        <v>305</v>
      </c>
      <c r="B47" s="2" t="s">
        <v>45</v>
      </c>
      <c r="C47" s="55">
        <v>407507.42</v>
      </c>
      <c r="D47" s="22">
        <v>0</v>
      </c>
      <c r="E47" s="22">
        <v>0</v>
      </c>
      <c r="F47" s="31" t="str">
        <f t="shared" si="1"/>
        <v>Not Required</v>
      </c>
      <c r="G47" s="17">
        <f>FinalAllocation[[#This Row],[Required CCEIS Carryover (267)]]+FinalAllocation[[#This Row],[Required CCEIS Current FY (269)]]</f>
        <v>0</v>
      </c>
      <c r="H47" s="53">
        <v>0</v>
      </c>
      <c r="I47" s="50">
        <v>0</v>
      </c>
      <c r="J47" s="22">
        <f>FinalAllocation[[#This Row],[Required PSPS Carryover (266)]]+FinalAllocation[[#This Row],[Required PSPS Current FY (268)]]</f>
        <v>0</v>
      </c>
      <c r="K47" s="50">
        <v>293006.27</v>
      </c>
      <c r="L47" s="51">
        <v>0</v>
      </c>
      <c r="M47" s="50">
        <v>23695.07</v>
      </c>
      <c r="N47" s="53">
        <v>0</v>
      </c>
      <c r="O47" s="59">
        <v>17327.09</v>
      </c>
      <c r="P47" s="22">
        <v>11116.86</v>
      </c>
      <c r="Q47" s="9" t="s">
        <v>305</v>
      </c>
      <c r="V47"/>
    </row>
    <row r="48" spans="1:22" ht="15.5" x14ac:dyDescent="0.35">
      <c r="A48" s="11" t="s">
        <v>306</v>
      </c>
      <c r="B48" s="2" t="s">
        <v>46</v>
      </c>
      <c r="C48" s="55">
        <v>411781.56</v>
      </c>
      <c r="D48" s="22">
        <v>0</v>
      </c>
      <c r="E48" s="22">
        <v>0</v>
      </c>
      <c r="F48" s="31" t="str">
        <f t="shared" si="1"/>
        <v>Not Required</v>
      </c>
      <c r="G48" s="17">
        <f>FinalAllocation[[#This Row],[Required CCEIS Carryover (267)]]+FinalAllocation[[#This Row],[Required CCEIS Current FY (269)]]</f>
        <v>0</v>
      </c>
      <c r="H48" s="53">
        <v>0</v>
      </c>
      <c r="I48" s="50">
        <v>0</v>
      </c>
      <c r="J48" s="22">
        <f>FinalAllocation[[#This Row],[Required PSPS Carryover (266)]]+FinalAllocation[[#This Row],[Required PSPS Current FY (268)]]</f>
        <v>0</v>
      </c>
      <c r="K48" s="50">
        <v>122093.23</v>
      </c>
      <c r="L48" s="51">
        <v>0</v>
      </c>
      <c r="M48" s="50">
        <v>3135.69</v>
      </c>
      <c r="N48" s="53">
        <v>0</v>
      </c>
      <c r="O48" s="59">
        <v>18659.95</v>
      </c>
      <c r="P48" s="22">
        <v>6623.56</v>
      </c>
      <c r="Q48" s="9" t="s">
        <v>306</v>
      </c>
      <c r="V48"/>
    </row>
    <row r="49" spans="1:22" ht="15.5" x14ac:dyDescent="0.35">
      <c r="A49" s="11" t="s">
        <v>307</v>
      </c>
      <c r="B49" s="1" t="s">
        <v>47</v>
      </c>
      <c r="C49" s="55">
        <v>199201.27</v>
      </c>
      <c r="D49" s="22">
        <v>0</v>
      </c>
      <c r="E49" s="22">
        <v>0</v>
      </c>
      <c r="F49" s="31" t="str">
        <f t="shared" si="1"/>
        <v>Not Required</v>
      </c>
      <c r="G49" s="17">
        <f>FinalAllocation[[#This Row],[Required CCEIS Carryover (267)]]+FinalAllocation[[#This Row],[Required CCEIS Current FY (269)]]</f>
        <v>0</v>
      </c>
      <c r="H49" s="53">
        <v>0</v>
      </c>
      <c r="I49" s="50">
        <v>0</v>
      </c>
      <c r="J49" s="22">
        <f>FinalAllocation[[#This Row],[Required PSPS Carryover (266)]]+FinalAllocation[[#This Row],[Required PSPS Current FY (268)]]</f>
        <v>0</v>
      </c>
      <c r="K49" s="50">
        <v>122947.79</v>
      </c>
      <c r="L49" s="51">
        <v>0</v>
      </c>
      <c r="M49" s="50">
        <v>4127.6899999999996</v>
      </c>
      <c r="N49" s="53">
        <v>0</v>
      </c>
      <c r="O49" s="59">
        <v>19992.8</v>
      </c>
      <c r="P49" s="22">
        <v>7096.67</v>
      </c>
      <c r="Q49" s="9" t="s">
        <v>307</v>
      </c>
      <c r="V49"/>
    </row>
    <row r="50" spans="1:22" ht="15.5" x14ac:dyDescent="0.35">
      <c r="A50" s="11" t="s">
        <v>308</v>
      </c>
      <c r="B50" s="2" t="s">
        <v>48</v>
      </c>
      <c r="C50" s="55">
        <v>1694797.81</v>
      </c>
      <c r="D50" s="22">
        <v>0</v>
      </c>
      <c r="E50" s="22">
        <v>0</v>
      </c>
      <c r="F50" s="31" t="str">
        <f t="shared" si="1"/>
        <v>Not Required</v>
      </c>
      <c r="G50" s="17">
        <f>FinalAllocation[[#This Row],[Required CCEIS Carryover (267)]]+FinalAllocation[[#This Row],[Required CCEIS Current FY (269)]]</f>
        <v>0</v>
      </c>
      <c r="H50" s="53">
        <v>0</v>
      </c>
      <c r="I50" s="50">
        <v>28998.44</v>
      </c>
      <c r="J50" s="22">
        <f>FinalAllocation[[#This Row],[Required PSPS Carryover (266)]]+FinalAllocation[[#This Row],[Required PSPS Current FY (268)]]</f>
        <v>28998.44</v>
      </c>
      <c r="K50" s="50">
        <v>749037.61</v>
      </c>
      <c r="L50" s="51">
        <v>19326.87</v>
      </c>
      <c r="M50" s="50">
        <v>39391.72</v>
      </c>
      <c r="N50" s="53">
        <v>0</v>
      </c>
      <c r="O50" s="59">
        <v>83969.78</v>
      </c>
      <c r="P50" s="22">
        <v>29806.02</v>
      </c>
      <c r="Q50" s="9" t="s">
        <v>308</v>
      </c>
      <c r="V50"/>
    </row>
    <row r="51" spans="1:22" ht="15.5" x14ac:dyDescent="0.35">
      <c r="A51" s="11" t="s">
        <v>309</v>
      </c>
      <c r="B51" s="2" t="s">
        <v>49</v>
      </c>
      <c r="C51" s="55">
        <v>496524.93</v>
      </c>
      <c r="D51" s="22">
        <v>0</v>
      </c>
      <c r="E51" s="22">
        <v>0</v>
      </c>
      <c r="F51" s="31" t="str">
        <f t="shared" si="1"/>
        <v>Not Required</v>
      </c>
      <c r="G51" s="17">
        <f>FinalAllocation[[#This Row],[Required CCEIS Carryover (267)]]+FinalAllocation[[#This Row],[Required CCEIS Current FY (269)]]</f>
        <v>0</v>
      </c>
      <c r="H51" s="53">
        <v>3508.3</v>
      </c>
      <c r="I51" s="50">
        <v>16959.07</v>
      </c>
      <c r="J51" s="22">
        <f>FinalAllocation[[#This Row],[Required PSPS Carryover (266)]]+FinalAllocation[[#This Row],[Required PSPS Current FY (268)]]</f>
        <v>20467.37</v>
      </c>
      <c r="K51" s="50">
        <v>175863.3</v>
      </c>
      <c r="L51" s="51">
        <v>0.02</v>
      </c>
      <c r="M51" s="50">
        <v>8060.58</v>
      </c>
      <c r="N51" s="53">
        <v>0</v>
      </c>
      <c r="O51" s="59">
        <v>14661.39</v>
      </c>
      <c r="P51" s="22">
        <v>5204.2299999999996</v>
      </c>
      <c r="Q51" s="9" t="s">
        <v>309</v>
      </c>
      <c r="V51"/>
    </row>
    <row r="52" spans="1:22" ht="15.5" x14ac:dyDescent="0.35">
      <c r="A52" s="11" t="s">
        <v>310</v>
      </c>
      <c r="B52" s="2" t="s">
        <v>50</v>
      </c>
      <c r="C52" s="55">
        <v>1288094.93</v>
      </c>
      <c r="D52" s="22">
        <v>0</v>
      </c>
      <c r="E52" s="22">
        <v>0</v>
      </c>
      <c r="F52" s="31" t="str">
        <f t="shared" si="1"/>
        <v>Not Required</v>
      </c>
      <c r="G52" s="17">
        <f>FinalAllocation[[#This Row],[Required CCEIS Carryover (267)]]+FinalAllocation[[#This Row],[Required CCEIS Current FY (269)]]</f>
        <v>0</v>
      </c>
      <c r="H52" s="53">
        <v>1482.87</v>
      </c>
      <c r="I52" s="50">
        <v>2726.81</v>
      </c>
      <c r="J52" s="22">
        <f>FinalAllocation[[#This Row],[Required PSPS Carryover (266)]]+FinalAllocation[[#This Row],[Required PSPS Current FY (268)]]</f>
        <v>4209.68</v>
      </c>
      <c r="K52" s="50">
        <v>558592.84</v>
      </c>
      <c r="L52" s="51">
        <v>6281.34</v>
      </c>
      <c r="M52" s="50">
        <v>14719.31</v>
      </c>
      <c r="N52" s="53">
        <v>0</v>
      </c>
      <c r="O52" s="59">
        <v>45317.02</v>
      </c>
      <c r="P52" s="22">
        <v>16085.79</v>
      </c>
      <c r="Q52" s="9" t="s">
        <v>310</v>
      </c>
      <c r="V52"/>
    </row>
    <row r="53" spans="1:22" ht="15.5" x14ac:dyDescent="0.35">
      <c r="A53" s="11" t="s">
        <v>311</v>
      </c>
      <c r="B53" s="2" t="s">
        <v>51</v>
      </c>
      <c r="C53" s="55">
        <v>3174529.79</v>
      </c>
      <c r="D53" s="22">
        <v>0</v>
      </c>
      <c r="E53" s="22">
        <v>0</v>
      </c>
      <c r="F53" s="31" t="str">
        <f t="shared" si="1"/>
        <v>Not Required</v>
      </c>
      <c r="G53" s="17">
        <f>FinalAllocation[[#This Row],[Required CCEIS Carryover (267)]]+FinalAllocation[[#This Row],[Required CCEIS Current FY (269)]]</f>
        <v>0</v>
      </c>
      <c r="H53" s="53">
        <v>7295.53</v>
      </c>
      <c r="I53" s="50">
        <v>16603.66</v>
      </c>
      <c r="J53" s="22">
        <f>FinalAllocation[[#This Row],[Required PSPS Carryover (266)]]+FinalAllocation[[#This Row],[Required PSPS Current FY (268)]]</f>
        <v>23899.19</v>
      </c>
      <c r="K53" s="50">
        <v>680498.39</v>
      </c>
      <c r="L53" s="51">
        <v>0</v>
      </c>
      <c r="M53" s="50">
        <v>17002.62</v>
      </c>
      <c r="N53" s="53">
        <v>0</v>
      </c>
      <c r="O53" s="59">
        <v>127953.96</v>
      </c>
      <c r="P53" s="22">
        <v>45418.7</v>
      </c>
      <c r="Q53" s="9" t="s">
        <v>311</v>
      </c>
      <c r="V53"/>
    </row>
    <row r="54" spans="1:22" ht="15.5" x14ac:dyDescent="0.35">
      <c r="A54" s="11" t="s">
        <v>312</v>
      </c>
      <c r="B54" s="2" t="s">
        <v>52</v>
      </c>
      <c r="C54" s="55">
        <v>475736.04</v>
      </c>
      <c r="D54" s="22">
        <v>0</v>
      </c>
      <c r="E54" s="22">
        <v>0</v>
      </c>
      <c r="F54" s="31" t="str">
        <f t="shared" si="1"/>
        <v>Not Required</v>
      </c>
      <c r="G54" s="17">
        <f>FinalAllocation[[#This Row],[Required CCEIS Carryover (267)]]+FinalAllocation[[#This Row],[Required CCEIS Current FY (269)]]</f>
        <v>0</v>
      </c>
      <c r="H54" s="53">
        <v>5497.28</v>
      </c>
      <c r="I54" s="50">
        <v>0</v>
      </c>
      <c r="J54" s="22">
        <f>FinalAllocation[[#This Row],[Required PSPS Carryover (266)]]+FinalAllocation[[#This Row],[Required PSPS Current FY (268)]]</f>
        <v>5497.28</v>
      </c>
      <c r="K54" s="50">
        <v>249003.2</v>
      </c>
      <c r="L54" s="51">
        <v>15817.59</v>
      </c>
      <c r="M54" s="50">
        <v>12643.67</v>
      </c>
      <c r="N54" s="53">
        <v>4015.49</v>
      </c>
      <c r="O54" s="59">
        <v>11995.69</v>
      </c>
      <c r="P54" s="22">
        <v>4258</v>
      </c>
      <c r="Q54" s="9" t="s">
        <v>312</v>
      </c>
      <c r="V54"/>
    </row>
    <row r="55" spans="1:22" ht="15.5" x14ac:dyDescent="0.35">
      <c r="A55" s="11" t="s">
        <v>313</v>
      </c>
      <c r="B55" s="1" t="s">
        <v>53</v>
      </c>
      <c r="C55" s="55">
        <v>5063573.8499999996</v>
      </c>
      <c r="D55" s="22">
        <v>0</v>
      </c>
      <c r="E55" s="22">
        <v>0</v>
      </c>
      <c r="F55" s="31" t="str">
        <f t="shared" si="1"/>
        <v>Not Required</v>
      </c>
      <c r="G55" s="17">
        <f>FinalAllocation[[#This Row],[Required CCEIS Carryover (267)]]+FinalAllocation[[#This Row],[Required CCEIS Current FY (269)]]</f>
        <v>0</v>
      </c>
      <c r="H55" s="53">
        <v>0</v>
      </c>
      <c r="I55" s="50">
        <v>12543.48</v>
      </c>
      <c r="J55" s="22">
        <f>FinalAllocation[[#This Row],[Required PSPS Carryover (266)]]+FinalAllocation[[#This Row],[Required PSPS Current FY (268)]]</f>
        <v>12543.48</v>
      </c>
      <c r="K55" s="50">
        <v>1858602.67</v>
      </c>
      <c r="L55" s="51">
        <v>5113.4799999999996</v>
      </c>
      <c r="M55" s="50">
        <v>60279.32</v>
      </c>
      <c r="N55" s="53">
        <v>0</v>
      </c>
      <c r="O55" s="59">
        <v>223919.44</v>
      </c>
      <c r="P55" s="22">
        <v>79482.73</v>
      </c>
      <c r="Q55" s="9" t="s">
        <v>313</v>
      </c>
      <c r="V55"/>
    </row>
    <row r="56" spans="1:22" ht="15.5" x14ac:dyDescent="0.35">
      <c r="A56" s="11" t="s">
        <v>314</v>
      </c>
      <c r="B56" s="1" t="s">
        <v>54</v>
      </c>
      <c r="C56" s="55">
        <v>3332072.51</v>
      </c>
      <c r="D56" s="22">
        <v>0</v>
      </c>
      <c r="E56" s="22">
        <v>0</v>
      </c>
      <c r="F56" s="31" t="str">
        <f t="shared" si="1"/>
        <v>Not Required</v>
      </c>
      <c r="G56" s="17">
        <f>FinalAllocation[[#This Row],[Required CCEIS Carryover (267)]]+FinalAllocation[[#This Row],[Required CCEIS Current FY (269)]]</f>
        <v>0</v>
      </c>
      <c r="H56" s="53">
        <v>10010.99</v>
      </c>
      <c r="I56" s="50">
        <v>22318.01</v>
      </c>
      <c r="J56" s="22">
        <f>FinalAllocation[[#This Row],[Required PSPS Carryover (266)]]+FinalAllocation[[#This Row],[Required PSPS Current FY (268)]]</f>
        <v>32329</v>
      </c>
      <c r="K56" s="50">
        <v>912437.89</v>
      </c>
      <c r="L56" s="51">
        <v>0</v>
      </c>
      <c r="M56" s="50">
        <v>27891.26</v>
      </c>
      <c r="N56" s="53">
        <v>0</v>
      </c>
      <c r="O56" s="59">
        <v>137283.93</v>
      </c>
      <c r="P56" s="22">
        <v>48730.48</v>
      </c>
      <c r="Q56" s="9" t="s">
        <v>314</v>
      </c>
      <c r="V56"/>
    </row>
    <row r="57" spans="1:22" ht="15.5" x14ac:dyDescent="0.35">
      <c r="A57" s="11" t="s">
        <v>315</v>
      </c>
      <c r="B57" s="3" t="s">
        <v>55</v>
      </c>
      <c r="C57" s="55">
        <v>2386922.09</v>
      </c>
      <c r="D57" s="22">
        <v>0</v>
      </c>
      <c r="E57" s="22">
        <v>0</v>
      </c>
      <c r="F57" s="31" t="str">
        <f t="shared" si="1"/>
        <v>Not Required</v>
      </c>
      <c r="G57" s="17">
        <f>FinalAllocation[[#This Row],[Required CCEIS Carryover (267)]]+FinalAllocation[[#This Row],[Required CCEIS Current FY (269)]]</f>
        <v>0</v>
      </c>
      <c r="H57" s="53">
        <v>16091.26</v>
      </c>
      <c r="I57" s="50">
        <v>1249.05</v>
      </c>
      <c r="J57" s="22">
        <f>FinalAllocation[[#This Row],[Required PSPS Carryover (266)]]+FinalAllocation[[#This Row],[Required PSPS Current FY (268)]]</f>
        <v>17340.310000000001</v>
      </c>
      <c r="K57" s="50">
        <v>601446.85</v>
      </c>
      <c r="L57" s="51">
        <v>0</v>
      </c>
      <c r="M57" s="50">
        <v>17476.939999999999</v>
      </c>
      <c r="N57" s="53">
        <v>0</v>
      </c>
      <c r="O57" s="59">
        <v>62644.12</v>
      </c>
      <c r="P57" s="22">
        <v>22236.240000000002</v>
      </c>
      <c r="Q57" s="9" t="s">
        <v>315</v>
      </c>
      <c r="V57"/>
    </row>
    <row r="58" spans="1:22" ht="15.5" x14ac:dyDescent="0.35">
      <c r="A58" s="11" t="s">
        <v>316</v>
      </c>
      <c r="B58" s="2" t="s">
        <v>56</v>
      </c>
      <c r="C58" s="55">
        <v>534939.56000000006</v>
      </c>
      <c r="D58" s="22">
        <v>0</v>
      </c>
      <c r="E58" s="22">
        <v>0</v>
      </c>
      <c r="F58" s="31" t="str">
        <f t="shared" si="1"/>
        <v>Not Required</v>
      </c>
      <c r="G58" s="17">
        <f>FinalAllocation[[#This Row],[Required CCEIS Carryover (267)]]+FinalAllocation[[#This Row],[Required CCEIS Current FY (269)]]</f>
        <v>0</v>
      </c>
      <c r="H58" s="53">
        <v>0</v>
      </c>
      <c r="I58" s="50">
        <v>0</v>
      </c>
      <c r="J58" s="22">
        <f>FinalAllocation[[#This Row],[Required PSPS Carryover (266)]]+FinalAllocation[[#This Row],[Required PSPS Current FY (268)]]</f>
        <v>0</v>
      </c>
      <c r="K58" s="50">
        <v>201314.34</v>
      </c>
      <c r="L58" s="51">
        <v>0</v>
      </c>
      <c r="M58" s="50">
        <v>9351.2000000000007</v>
      </c>
      <c r="N58" s="53">
        <v>0</v>
      </c>
      <c r="O58" s="59">
        <v>18513.48</v>
      </c>
      <c r="P58" s="22">
        <v>6572</v>
      </c>
      <c r="Q58" s="9" t="s">
        <v>316</v>
      </c>
      <c r="V58"/>
    </row>
    <row r="59" spans="1:22" ht="15.5" x14ac:dyDescent="0.35">
      <c r="A59" s="11" t="s">
        <v>317</v>
      </c>
      <c r="B59" s="2" t="s">
        <v>57</v>
      </c>
      <c r="C59" s="55">
        <v>2339664.19</v>
      </c>
      <c r="D59" s="22">
        <v>0</v>
      </c>
      <c r="E59" s="22">
        <v>0</v>
      </c>
      <c r="F59" s="31" t="str">
        <f t="shared" si="1"/>
        <v>Not Required</v>
      </c>
      <c r="G59" s="17">
        <f>FinalAllocation[[#This Row],[Required CCEIS Carryover (267)]]+FinalAllocation[[#This Row],[Required CCEIS Current FY (269)]]</f>
        <v>0</v>
      </c>
      <c r="H59" s="53">
        <v>14742.45</v>
      </c>
      <c r="I59" s="50">
        <v>7841.42</v>
      </c>
      <c r="J59" s="22">
        <f>FinalAllocation[[#This Row],[Required PSPS Carryover (266)]]+FinalAllocation[[#This Row],[Required PSPS Current FY (268)]]</f>
        <v>22583.87</v>
      </c>
      <c r="K59" s="50">
        <v>1143098.04</v>
      </c>
      <c r="L59" s="51">
        <v>85531.89</v>
      </c>
      <c r="M59" s="50">
        <v>32988.239999999998</v>
      </c>
      <c r="N59" s="53">
        <v>0</v>
      </c>
      <c r="O59" s="59">
        <v>90634.05</v>
      </c>
      <c r="P59" s="22">
        <v>32171.58</v>
      </c>
      <c r="Q59" s="9" t="s">
        <v>317</v>
      </c>
      <c r="V59"/>
    </row>
    <row r="60" spans="1:22" ht="15.5" x14ac:dyDescent="0.35">
      <c r="A60" s="11" t="s">
        <v>318</v>
      </c>
      <c r="B60" s="2" t="s">
        <v>58</v>
      </c>
      <c r="C60" s="55">
        <v>530435.79</v>
      </c>
      <c r="D60" s="22">
        <v>0</v>
      </c>
      <c r="E60" s="22">
        <v>0</v>
      </c>
      <c r="F60" s="31" t="str">
        <f t="shared" si="1"/>
        <v>Not Required</v>
      </c>
      <c r="G60" s="17">
        <f>FinalAllocation[[#This Row],[Required CCEIS Carryover (267)]]+FinalAllocation[[#This Row],[Required CCEIS Current FY (269)]]</f>
        <v>0</v>
      </c>
      <c r="H60" s="53">
        <v>7114.64</v>
      </c>
      <c r="I60" s="50">
        <v>3337.09</v>
      </c>
      <c r="J60" s="22">
        <f>FinalAllocation[[#This Row],[Required PSPS Carryover (266)]]+FinalAllocation[[#This Row],[Required PSPS Current FY (268)]]</f>
        <v>10451.73</v>
      </c>
      <c r="K60" s="50">
        <v>204043.71</v>
      </c>
      <c r="L60" s="51">
        <v>40335.31</v>
      </c>
      <c r="M60" s="50">
        <v>9549.83</v>
      </c>
      <c r="N60" s="53">
        <v>0</v>
      </c>
      <c r="O60" s="59">
        <v>32814.379999999997</v>
      </c>
      <c r="P60" s="22">
        <v>15725.34</v>
      </c>
      <c r="Q60" s="9" t="s">
        <v>318</v>
      </c>
      <c r="V60"/>
    </row>
    <row r="61" spans="1:22" ht="15.5" x14ac:dyDescent="0.35">
      <c r="A61" s="11" t="s">
        <v>319</v>
      </c>
      <c r="B61" s="1" t="s">
        <v>59</v>
      </c>
      <c r="C61" s="55">
        <v>604326.47</v>
      </c>
      <c r="D61" s="22">
        <v>0</v>
      </c>
      <c r="E61" s="22">
        <v>0</v>
      </c>
      <c r="F61" s="31" t="str">
        <f t="shared" si="1"/>
        <v>Not Required</v>
      </c>
      <c r="G61" s="17">
        <f>FinalAllocation[[#This Row],[Required CCEIS Carryover (267)]]+FinalAllocation[[#This Row],[Required CCEIS Current FY (269)]]</f>
        <v>0</v>
      </c>
      <c r="H61" s="53">
        <v>0</v>
      </c>
      <c r="I61" s="50">
        <v>0</v>
      </c>
      <c r="J61" s="22">
        <f>FinalAllocation[[#This Row],[Required PSPS Carryover (266)]]+FinalAllocation[[#This Row],[Required PSPS Current FY (268)]]</f>
        <v>0</v>
      </c>
      <c r="K61" s="50">
        <v>195196.87</v>
      </c>
      <c r="L61" s="51">
        <v>2328.08</v>
      </c>
      <c r="M61" s="50">
        <v>3820.39</v>
      </c>
      <c r="N61" s="53">
        <v>0</v>
      </c>
      <c r="O61" s="59">
        <v>34654.19</v>
      </c>
      <c r="P61" s="22">
        <v>12300.9</v>
      </c>
      <c r="Q61" s="9" t="s">
        <v>319</v>
      </c>
      <c r="V61"/>
    </row>
    <row r="62" spans="1:22" ht="15.5" x14ac:dyDescent="0.35">
      <c r="A62" s="11" t="s">
        <v>320</v>
      </c>
      <c r="B62" s="2" t="s">
        <v>60</v>
      </c>
      <c r="C62" s="55">
        <v>413100.68</v>
      </c>
      <c r="D62" s="22">
        <v>0</v>
      </c>
      <c r="E62" s="22">
        <v>0</v>
      </c>
      <c r="F62" s="31" t="str">
        <f t="shared" si="1"/>
        <v>Not Required</v>
      </c>
      <c r="G62" s="17">
        <f>FinalAllocation[[#This Row],[Required CCEIS Carryover (267)]]+FinalAllocation[[#This Row],[Required CCEIS Current FY (269)]]</f>
        <v>0</v>
      </c>
      <c r="H62" s="53">
        <v>4044.21</v>
      </c>
      <c r="I62" s="50">
        <v>3842.82</v>
      </c>
      <c r="J62" s="22">
        <f>FinalAllocation[[#This Row],[Required PSPS Carryover (266)]]+FinalAllocation[[#This Row],[Required PSPS Current FY (268)]]</f>
        <v>7887.03</v>
      </c>
      <c r="K62" s="50">
        <v>172384.42</v>
      </c>
      <c r="L62" s="51">
        <v>0</v>
      </c>
      <c r="M62" s="50">
        <v>7572.94</v>
      </c>
      <c r="N62" s="53">
        <v>0</v>
      </c>
      <c r="O62" s="59">
        <v>27072.29</v>
      </c>
      <c r="P62" s="22">
        <v>8516.01</v>
      </c>
      <c r="Q62" s="9" t="s">
        <v>320</v>
      </c>
      <c r="V62"/>
    </row>
    <row r="63" spans="1:22" ht="15.5" x14ac:dyDescent="0.35">
      <c r="A63" s="11" t="s">
        <v>321</v>
      </c>
      <c r="B63" s="2" t="s">
        <v>61</v>
      </c>
      <c r="C63" s="55">
        <v>4373191.13</v>
      </c>
      <c r="D63" s="22">
        <v>0</v>
      </c>
      <c r="E63" s="22">
        <v>0</v>
      </c>
      <c r="F63" s="31" t="str">
        <f t="shared" si="1"/>
        <v>Not Required</v>
      </c>
      <c r="G63" s="17">
        <f>FinalAllocation[[#This Row],[Required CCEIS Carryover (267)]]+FinalAllocation[[#This Row],[Required CCEIS Current FY (269)]]</f>
        <v>0</v>
      </c>
      <c r="H63" s="53">
        <v>0</v>
      </c>
      <c r="I63" s="50">
        <v>0</v>
      </c>
      <c r="J63" s="22">
        <f>FinalAllocation[[#This Row],[Required PSPS Carryover (266)]]+FinalAllocation[[#This Row],[Required PSPS Current FY (268)]]</f>
        <v>0</v>
      </c>
      <c r="K63" s="50">
        <v>1494035.66</v>
      </c>
      <c r="L63" s="51">
        <v>0</v>
      </c>
      <c r="M63" s="50">
        <v>66499.16</v>
      </c>
      <c r="N63" s="53">
        <v>0</v>
      </c>
      <c r="O63" s="59">
        <v>178602.4</v>
      </c>
      <c r="P63" s="22">
        <v>63396.94</v>
      </c>
      <c r="Q63" s="9" t="s">
        <v>321</v>
      </c>
      <c r="V63"/>
    </row>
    <row r="64" spans="1:22" ht="15.5" x14ac:dyDescent="0.35">
      <c r="A64" s="11" t="s">
        <v>322</v>
      </c>
      <c r="B64" s="1" t="s">
        <v>62</v>
      </c>
      <c r="C64" s="55">
        <v>302304.78999999998</v>
      </c>
      <c r="D64" s="22">
        <v>0</v>
      </c>
      <c r="E64" s="22">
        <v>0</v>
      </c>
      <c r="F64" s="31" t="str">
        <f t="shared" si="1"/>
        <v>Not Required</v>
      </c>
      <c r="G64" s="17">
        <f>FinalAllocation[[#This Row],[Required CCEIS Carryover (267)]]+FinalAllocation[[#This Row],[Required CCEIS Current FY (269)]]</f>
        <v>0</v>
      </c>
      <c r="H64" s="53">
        <v>2171.02</v>
      </c>
      <c r="I64" s="50">
        <v>0</v>
      </c>
      <c r="J64" s="22">
        <f>FinalAllocation[[#This Row],[Required PSPS Carryover (266)]]+FinalAllocation[[#This Row],[Required PSPS Current FY (268)]]</f>
        <v>2171.02</v>
      </c>
      <c r="K64" s="50">
        <v>167760.34</v>
      </c>
      <c r="L64" s="51">
        <v>1389.05</v>
      </c>
      <c r="M64" s="50">
        <v>6200.87</v>
      </c>
      <c r="N64" s="53">
        <v>2816.98</v>
      </c>
      <c r="O64" s="59">
        <v>9329.9699999999993</v>
      </c>
      <c r="P64" s="22">
        <v>3311.78</v>
      </c>
      <c r="Q64" s="9" t="s">
        <v>322</v>
      </c>
      <c r="V64"/>
    </row>
    <row r="65" spans="1:22" ht="15.5" x14ac:dyDescent="0.35">
      <c r="A65" s="11" t="s">
        <v>323</v>
      </c>
      <c r="B65" s="1" t="s">
        <v>63</v>
      </c>
      <c r="C65" s="55">
        <v>2601915.48</v>
      </c>
      <c r="D65" s="22">
        <v>0</v>
      </c>
      <c r="E65" s="22">
        <v>0</v>
      </c>
      <c r="F65" s="31" t="str">
        <f t="shared" si="1"/>
        <v>Not Required</v>
      </c>
      <c r="G65" s="17">
        <f>FinalAllocation[[#This Row],[Required CCEIS Carryover (267)]]+FinalAllocation[[#This Row],[Required CCEIS Current FY (269)]]</f>
        <v>0</v>
      </c>
      <c r="H65" s="53">
        <v>19115.04</v>
      </c>
      <c r="I65" s="50">
        <v>8617.94</v>
      </c>
      <c r="J65" s="22">
        <f>FinalAllocation[[#This Row],[Required PSPS Carryover (266)]]+FinalAllocation[[#This Row],[Required PSPS Current FY (268)]]</f>
        <v>27732.98</v>
      </c>
      <c r="K65" s="50">
        <v>2789749.09</v>
      </c>
      <c r="L65" s="51">
        <v>108356.39</v>
      </c>
      <c r="M65" s="50">
        <v>111020.72</v>
      </c>
      <c r="N65" s="53">
        <v>0</v>
      </c>
      <c r="O65" s="59">
        <v>259906.48</v>
      </c>
      <c r="P65" s="22">
        <v>92256.74</v>
      </c>
      <c r="Q65" s="9" t="s">
        <v>323</v>
      </c>
      <c r="V65"/>
    </row>
    <row r="66" spans="1:22" ht="15.5" x14ac:dyDescent="0.35">
      <c r="A66" s="11" t="s">
        <v>324</v>
      </c>
      <c r="B66" s="2" t="s">
        <v>64</v>
      </c>
      <c r="C66" s="55">
        <v>3041213.81</v>
      </c>
      <c r="D66" s="22">
        <v>0</v>
      </c>
      <c r="E66" s="22">
        <v>0</v>
      </c>
      <c r="F66" s="31" t="str">
        <f t="shared" ref="F66:F128" si="2">IF(G66=0,"Not Required","Required")</f>
        <v>Not Required</v>
      </c>
      <c r="G66" s="17">
        <f>FinalAllocation[[#This Row],[Required CCEIS Carryover (267)]]+FinalAllocation[[#This Row],[Required CCEIS Current FY (269)]]</f>
        <v>0</v>
      </c>
      <c r="H66" s="53">
        <v>0</v>
      </c>
      <c r="I66" s="50">
        <v>4924.79</v>
      </c>
      <c r="J66" s="22">
        <f>FinalAllocation[[#This Row],[Required PSPS Carryover (266)]]+FinalAllocation[[#This Row],[Required PSPS Current FY (268)]]</f>
        <v>4924.79</v>
      </c>
      <c r="K66" s="50">
        <v>1539391.71</v>
      </c>
      <c r="L66" s="51">
        <v>0</v>
      </c>
      <c r="M66" s="50">
        <v>44667.05</v>
      </c>
      <c r="N66" s="53">
        <v>0</v>
      </c>
      <c r="O66" s="59">
        <v>82636.929999999993</v>
      </c>
      <c r="P66" s="22">
        <v>29332.91</v>
      </c>
      <c r="Q66" s="9" t="s">
        <v>324</v>
      </c>
      <c r="V66"/>
    </row>
    <row r="67" spans="1:22" ht="15.5" x14ac:dyDescent="0.35">
      <c r="A67" s="11" t="s">
        <v>325</v>
      </c>
      <c r="B67" s="1" t="s">
        <v>65</v>
      </c>
      <c r="C67" s="55">
        <v>259690.31</v>
      </c>
      <c r="D67" s="22">
        <v>0</v>
      </c>
      <c r="E67" s="22">
        <v>0</v>
      </c>
      <c r="F67" s="31" t="str">
        <f t="shared" si="2"/>
        <v>Not Required</v>
      </c>
      <c r="G67" s="17">
        <f>FinalAllocation[[#This Row],[Required CCEIS Carryover (267)]]+FinalAllocation[[#This Row],[Required CCEIS Current FY (269)]]</f>
        <v>0</v>
      </c>
      <c r="H67" s="53">
        <v>3620.6</v>
      </c>
      <c r="I67" s="50">
        <v>3781.88</v>
      </c>
      <c r="J67" s="22">
        <f>FinalAllocation[[#This Row],[Required PSPS Carryover (266)]]+FinalAllocation[[#This Row],[Required PSPS Current FY (268)]]</f>
        <v>7402.48</v>
      </c>
      <c r="K67" s="50">
        <v>222210.63</v>
      </c>
      <c r="L67" s="51">
        <v>0</v>
      </c>
      <c r="M67" s="50">
        <v>3715.44</v>
      </c>
      <c r="N67" s="53">
        <v>0</v>
      </c>
      <c r="O67" s="59">
        <v>10662.83</v>
      </c>
      <c r="P67" s="22">
        <v>3784.89</v>
      </c>
      <c r="Q67" s="9" t="s">
        <v>325</v>
      </c>
      <c r="V67"/>
    </row>
    <row r="68" spans="1:22" ht="15.5" x14ac:dyDescent="0.35">
      <c r="A68" s="11" t="s">
        <v>326</v>
      </c>
      <c r="B68" s="1" t="s">
        <v>66</v>
      </c>
      <c r="C68" s="55">
        <v>2305607.7400000002</v>
      </c>
      <c r="D68" s="22">
        <v>0</v>
      </c>
      <c r="E68" s="22">
        <v>0</v>
      </c>
      <c r="F68" s="31" t="str">
        <f t="shared" si="2"/>
        <v>Not Required</v>
      </c>
      <c r="G68" s="17">
        <f>FinalAllocation[[#This Row],[Required CCEIS Carryover (267)]]+FinalAllocation[[#This Row],[Required CCEIS Current FY (269)]]</f>
        <v>0</v>
      </c>
      <c r="H68" s="53">
        <v>6390.24</v>
      </c>
      <c r="I68" s="50">
        <v>6361.22</v>
      </c>
      <c r="J68" s="22">
        <f>FinalAllocation[[#This Row],[Required PSPS Carryover (266)]]+FinalAllocation[[#This Row],[Required PSPS Current FY (268)]]</f>
        <v>12751.46</v>
      </c>
      <c r="K68" s="50">
        <v>1020813.78</v>
      </c>
      <c r="L68" s="51">
        <v>0</v>
      </c>
      <c r="M68" s="50">
        <v>28689.84</v>
      </c>
      <c r="N68" s="53">
        <v>0</v>
      </c>
      <c r="O68" s="59">
        <v>54647</v>
      </c>
      <c r="P68" s="22">
        <v>19397.57</v>
      </c>
      <c r="Q68" s="9" t="s">
        <v>326</v>
      </c>
      <c r="V68"/>
    </row>
    <row r="69" spans="1:22" ht="15.5" x14ac:dyDescent="0.35">
      <c r="A69" s="11" t="s">
        <v>327</v>
      </c>
      <c r="B69" s="1" t="s">
        <v>67</v>
      </c>
      <c r="C69" s="55">
        <v>1860530.92</v>
      </c>
      <c r="D69" s="22">
        <v>0</v>
      </c>
      <c r="E69" s="22">
        <v>0</v>
      </c>
      <c r="F69" s="31" t="str">
        <f t="shared" si="2"/>
        <v>Not Required</v>
      </c>
      <c r="G69" s="17">
        <f>FinalAllocation[[#This Row],[Required CCEIS Carryover (267)]]+FinalAllocation[[#This Row],[Required CCEIS Current FY (269)]]</f>
        <v>0</v>
      </c>
      <c r="H69" s="53">
        <v>0</v>
      </c>
      <c r="I69" s="50">
        <v>0</v>
      </c>
      <c r="J69" s="22">
        <f>FinalAllocation[[#This Row],[Required PSPS Carryover (266)]]+FinalAllocation[[#This Row],[Required PSPS Current FY (268)]]</f>
        <v>0</v>
      </c>
      <c r="K69" s="50">
        <v>311910.34000000003</v>
      </c>
      <c r="L69" s="51">
        <v>0</v>
      </c>
      <c r="M69" s="50">
        <v>18649.57</v>
      </c>
      <c r="N69" s="53">
        <v>0</v>
      </c>
      <c r="O69" s="59">
        <v>78638.37</v>
      </c>
      <c r="P69" s="22">
        <v>27913.58</v>
      </c>
      <c r="Q69" s="9" t="s">
        <v>327</v>
      </c>
      <c r="V69"/>
    </row>
    <row r="70" spans="1:22" ht="15.5" x14ac:dyDescent="0.35">
      <c r="A70" s="11" t="s">
        <v>328</v>
      </c>
      <c r="B70" s="1" t="s">
        <v>68</v>
      </c>
      <c r="C70" s="55">
        <v>802840.32</v>
      </c>
      <c r="D70" s="22">
        <v>0</v>
      </c>
      <c r="E70" s="22">
        <v>0</v>
      </c>
      <c r="F70" s="31" t="str">
        <f t="shared" si="2"/>
        <v>Not Required</v>
      </c>
      <c r="G70" s="17">
        <f>FinalAllocation[[#This Row],[Required CCEIS Carryover (267)]]+FinalAllocation[[#This Row],[Required CCEIS Current FY (269)]]</f>
        <v>0</v>
      </c>
      <c r="H70" s="53">
        <v>1965.76</v>
      </c>
      <c r="I70" s="50">
        <v>4868.6899999999996</v>
      </c>
      <c r="J70" s="22">
        <f>FinalAllocation[[#This Row],[Required PSPS Carryover (266)]]+FinalAllocation[[#This Row],[Required PSPS Current FY (268)]]</f>
        <v>6834.45</v>
      </c>
      <c r="K70" s="50">
        <v>389328.98</v>
      </c>
      <c r="L70" s="51">
        <v>63197.120000000003</v>
      </c>
      <c r="M70" s="50">
        <v>50537.279999999999</v>
      </c>
      <c r="N70" s="53">
        <v>210.11</v>
      </c>
      <c r="O70" s="59">
        <v>81304.070000000007</v>
      </c>
      <c r="P70" s="22">
        <v>28859.8</v>
      </c>
      <c r="Q70" s="9" t="s">
        <v>328</v>
      </c>
      <c r="V70"/>
    </row>
    <row r="71" spans="1:22" ht="15.5" x14ac:dyDescent="0.35">
      <c r="A71" s="11" t="s">
        <v>329</v>
      </c>
      <c r="B71" s="2" t="s">
        <v>69</v>
      </c>
      <c r="C71" s="55">
        <v>1065645.6299999999</v>
      </c>
      <c r="D71" s="22">
        <v>0</v>
      </c>
      <c r="E71" s="22">
        <v>0</v>
      </c>
      <c r="F71" s="31" t="str">
        <f t="shared" si="2"/>
        <v>Not Required</v>
      </c>
      <c r="G71" s="17">
        <f>FinalAllocation[[#This Row],[Required CCEIS Carryover (267)]]+FinalAllocation[[#This Row],[Required CCEIS Current FY (269)]]</f>
        <v>0</v>
      </c>
      <c r="H71" s="53">
        <v>1445.43</v>
      </c>
      <c r="I71" s="50">
        <v>15101.89</v>
      </c>
      <c r="J71" s="22">
        <f>FinalAllocation[[#This Row],[Required PSPS Carryover (266)]]+FinalAllocation[[#This Row],[Required PSPS Current FY (268)]]</f>
        <v>16547.32</v>
      </c>
      <c r="K71" s="50">
        <v>362898.18</v>
      </c>
      <c r="L71" s="51">
        <v>3474.34</v>
      </c>
      <c r="M71" s="50">
        <v>25358.93</v>
      </c>
      <c r="N71" s="53">
        <v>0</v>
      </c>
      <c r="O71" s="59">
        <v>129286.81</v>
      </c>
      <c r="P71" s="22">
        <v>45891.82</v>
      </c>
      <c r="Q71" s="9" t="s">
        <v>329</v>
      </c>
      <c r="V71"/>
    </row>
    <row r="72" spans="1:22" ht="15.5" x14ac:dyDescent="0.35">
      <c r="A72" s="11" t="s">
        <v>330</v>
      </c>
      <c r="B72" s="2" t="s">
        <v>70</v>
      </c>
      <c r="C72" s="55">
        <v>768661.74</v>
      </c>
      <c r="D72" s="22">
        <v>0</v>
      </c>
      <c r="E72" s="22">
        <v>0</v>
      </c>
      <c r="F72" s="31" t="str">
        <f t="shared" si="2"/>
        <v>Not Required</v>
      </c>
      <c r="G72" s="17">
        <f>FinalAllocation[[#This Row],[Required CCEIS Carryover (267)]]+FinalAllocation[[#This Row],[Required CCEIS Current FY (269)]]</f>
        <v>0</v>
      </c>
      <c r="H72" s="53">
        <v>5857.27</v>
      </c>
      <c r="I72" s="50">
        <v>0</v>
      </c>
      <c r="J72" s="22">
        <f>FinalAllocation[[#This Row],[Required PSPS Carryover (266)]]+FinalAllocation[[#This Row],[Required PSPS Current FY (268)]]</f>
        <v>5857.27</v>
      </c>
      <c r="K72" s="50">
        <v>346375.99</v>
      </c>
      <c r="L72" s="51">
        <v>0</v>
      </c>
      <c r="M72" s="50">
        <v>36851.24</v>
      </c>
      <c r="N72" s="53">
        <v>0</v>
      </c>
      <c r="O72" s="59">
        <v>65309.83</v>
      </c>
      <c r="P72" s="22">
        <v>23182.46</v>
      </c>
      <c r="Q72" s="9" t="s">
        <v>330</v>
      </c>
      <c r="V72"/>
    </row>
    <row r="73" spans="1:22" ht="15.5" x14ac:dyDescent="0.35">
      <c r="A73" s="11" t="s">
        <v>331</v>
      </c>
      <c r="B73" s="1" t="s">
        <v>71</v>
      </c>
      <c r="C73" s="55">
        <v>1218467.22</v>
      </c>
      <c r="D73" s="22">
        <v>0</v>
      </c>
      <c r="E73" s="22">
        <v>0</v>
      </c>
      <c r="F73" s="31" t="str">
        <f t="shared" si="2"/>
        <v>Not Required</v>
      </c>
      <c r="G73" s="17">
        <f>FinalAllocation[[#This Row],[Required CCEIS Carryover (267)]]+FinalAllocation[[#This Row],[Required CCEIS Current FY (269)]]</f>
        <v>0</v>
      </c>
      <c r="H73" s="53">
        <v>1668.91</v>
      </c>
      <c r="I73" s="50">
        <v>6497.26</v>
      </c>
      <c r="J73" s="22">
        <f>FinalAllocation[[#This Row],[Required PSPS Carryover (266)]]+FinalAllocation[[#This Row],[Required PSPS Current FY (268)]]</f>
        <v>8166.17</v>
      </c>
      <c r="K73" s="50">
        <v>463861.11</v>
      </c>
      <c r="L73" s="51">
        <v>245.18</v>
      </c>
      <c r="M73" s="50">
        <v>77481.56</v>
      </c>
      <c r="N73" s="53">
        <v>0</v>
      </c>
      <c r="O73" s="59">
        <v>105295.44</v>
      </c>
      <c r="P73" s="22">
        <v>37375.81</v>
      </c>
      <c r="Q73" s="9" t="s">
        <v>331</v>
      </c>
      <c r="V73"/>
    </row>
    <row r="74" spans="1:22" ht="15.5" x14ac:dyDescent="0.35">
      <c r="A74" s="11" t="s">
        <v>332</v>
      </c>
      <c r="B74" s="2" t="s">
        <v>72</v>
      </c>
      <c r="C74" s="55">
        <v>9001628.2599999998</v>
      </c>
      <c r="D74" s="22">
        <v>0</v>
      </c>
      <c r="E74" s="22">
        <v>0</v>
      </c>
      <c r="F74" s="31" t="str">
        <f t="shared" si="2"/>
        <v>Not Required</v>
      </c>
      <c r="G74" s="17">
        <f>FinalAllocation[[#This Row],[Required CCEIS Carryover (267)]]+FinalAllocation[[#This Row],[Required CCEIS Current FY (269)]]</f>
        <v>0</v>
      </c>
      <c r="H74" s="53">
        <v>4106.05</v>
      </c>
      <c r="I74" s="50">
        <v>54198.54</v>
      </c>
      <c r="J74" s="22">
        <f>FinalAllocation[[#This Row],[Required PSPS Carryover (266)]]+FinalAllocation[[#This Row],[Required PSPS Current FY (268)]]</f>
        <v>58304.59</v>
      </c>
      <c r="K74" s="50">
        <v>2969330.32</v>
      </c>
      <c r="L74" s="51">
        <v>30145.21</v>
      </c>
      <c r="M74" s="50">
        <v>131311.67000000001</v>
      </c>
      <c r="N74" s="53">
        <v>0</v>
      </c>
      <c r="O74" s="59">
        <v>314105.52</v>
      </c>
      <c r="P74" s="22">
        <v>123404.51</v>
      </c>
      <c r="Q74" s="9" t="s">
        <v>332</v>
      </c>
      <c r="V74"/>
    </row>
    <row r="75" spans="1:22" ht="15.5" x14ac:dyDescent="0.35">
      <c r="A75" s="11" t="s">
        <v>551</v>
      </c>
      <c r="B75" s="2" t="s">
        <v>73</v>
      </c>
      <c r="C75" s="55">
        <v>2555902.2799999998</v>
      </c>
      <c r="D75" s="22">
        <v>0</v>
      </c>
      <c r="E75" s="22">
        <v>0</v>
      </c>
      <c r="F75" s="31" t="str">
        <f t="shared" si="2"/>
        <v>Not Required</v>
      </c>
      <c r="G75" s="17">
        <f>FinalAllocation[[#This Row],[Required CCEIS Carryover (267)]]+FinalAllocation[[#This Row],[Required CCEIS Current FY (269)]]</f>
        <v>0</v>
      </c>
      <c r="H75" s="53">
        <v>0</v>
      </c>
      <c r="I75" s="50">
        <v>1859.28</v>
      </c>
      <c r="J75" s="22">
        <f>FinalAllocation[[#This Row],[Required PSPS Carryover (266)]]+FinalAllocation[[#This Row],[Required PSPS Current FY (268)]]</f>
        <v>1859.28</v>
      </c>
      <c r="K75" s="50">
        <v>871976.25</v>
      </c>
      <c r="L75" s="51">
        <v>0</v>
      </c>
      <c r="M75" s="50">
        <v>36190.1</v>
      </c>
      <c r="N75" s="53">
        <v>0</v>
      </c>
      <c r="O75" s="59">
        <v>97298.32</v>
      </c>
      <c r="P75" s="22">
        <v>34537.14</v>
      </c>
      <c r="Q75" s="9" t="s">
        <v>333</v>
      </c>
      <c r="V75"/>
    </row>
    <row r="76" spans="1:22" ht="15.5" x14ac:dyDescent="0.35">
      <c r="A76" s="11" t="s">
        <v>334</v>
      </c>
      <c r="B76" s="2" t="s">
        <v>74</v>
      </c>
      <c r="C76" s="55">
        <v>254770.87</v>
      </c>
      <c r="D76" s="22">
        <v>0</v>
      </c>
      <c r="E76" s="22">
        <v>0</v>
      </c>
      <c r="F76" s="31" t="str">
        <f t="shared" si="2"/>
        <v>Not Required</v>
      </c>
      <c r="G76" s="17">
        <f>FinalAllocation[[#This Row],[Required CCEIS Carryover (267)]]+FinalAllocation[[#This Row],[Required CCEIS Current FY (269)]]</f>
        <v>0</v>
      </c>
      <c r="H76" s="53">
        <v>1209.8699999999999</v>
      </c>
      <c r="I76" s="50">
        <v>2694.39</v>
      </c>
      <c r="J76" s="22">
        <f>FinalAllocation[[#This Row],[Required PSPS Carryover (266)]]+FinalAllocation[[#This Row],[Required PSPS Current FY (268)]]</f>
        <v>3904.26</v>
      </c>
      <c r="K76" s="50">
        <v>85118.04</v>
      </c>
      <c r="L76" s="51">
        <v>0</v>
      </c>
      <c r="M76" s="50">
        <v>4709.2700000000004</v>
      </c>
      <c r="N76" s="53">
        <v>0</v>
      </c>
      <c r="O76" s="59">
        <v>10662.83</v>
      </c>
      <c r="P76" s="22">
        <v>3784.89</v>
      </c>
      <c r="Q76" s="9" t="s">
        <v>334</v>
      </c>
      <c r="V76"/>
    </row>
    <row r="77" spans="1:22" ht="15.5" x14ac:dyDescent="0.35">
      <c r="A77" s="11" t="s">
        <v>335</v>
      </c>
      <c r="B77" s="2" t="s">
        <v>75</v>
      </c>
      <c r="C77" s="55">
        <v>628272.52</v>
      </c>
      <c r="D77" s="22">
        <v>0</v>
      </c>
      <c r="E77" s="22">
        <v>0</v>
      </c>
      <c r="F77" s="31" t="str">
        <f t="shared" si="2"/>
        <v>Not Required</v>
      </c>
      <c r="G77" s="17">
        <f>FinalAllocation[[#This Row],[Required CCEIS Carryover (267)]]+FinalAllocation[[#This Row],[Required CCEIS Current FY (269)]]</f>
        <v>0</v>
      </c>
      <c r="H77" s="53">
        <v>0</v>
      </c>
      <c r="I77" s="50">
        <v>0</v>
      </c>
      <c r="J77" s="22">
        <f>FinalAllocation[[#This Row],[Required PSPS Carryover (266)]]+FinalAllocation[[#This Row],[Required PSPS Current FY (268)]]</f>
        <v>0</v>
      </c>
      <c r="K77" s="50">
        <v>264063.59000000003</v>
      </c>
      <c r="L77" s="51">
        <v>0.01</v>
      </c>
      <c r="M77" s="50">
        <v>7079.2</v>
      </c>
      <c r="N77" s="53">
        <v>0</v>
      </c>
      <c r="O77" s="59">
        <v>29322.78</v>
      </c>
      <c r="P77" s="22">
        <v>10408.450000000001</v>
      </c>
      <c r="Q77" s="9" t="s">
        <v>335</v>
      </c>
      <c r="V77"/>
    </row>
    <row r="78" spans="1:22" ht="15.5" x14ac:dyDescent="0.35">
      <c r="A78" s="11" t="s">
        <v>336</v>
      </c>
      <c r="B78" s="1" t="s">
        <v>76</v>
      </c>
      <c r="C78" s="55">
        <v>328295.84999999998</v>
      </c>
      <c r="D78" s="22">
        <v>0</v>
      </c>
      <c r="E78" s="22">
        <v>0</v>
      </c>
      <c r="F78" s="31" t="str">
        <f t="shared" si="2"/>
        <v>Not Required</v>
      </c>
      <c r="G78" s="17">
        <f>FinalAllocation[[#This Row],[Required CCEIS Carryover (267)]]+FinalAllocation[[#This Row],[Required CCEIS Current FY (269)]]</f>
        <v>0</v>
      </c>
      <c r="H78" s="53">
        <v>0</v>
      </c>
      <c r="I78" s="50">
        <v>0</v>
      </c>
      <c r="J78" s="22">
        <f>FinalAllocation[[#This Row],[Required PSPS Carryover (266)]]+FinalAllocation[[#This Row],[Required PSPS Current FY (268)]]</f>
        <v>0</v>
      </c>
      <c r="K78" s="50">
        <v>119953.1</v>
      </c>
      <c r="L78" s="51">
        <v>2785.91</v>
      </c>
      <c r="M78" s="50">
        <v>4988.2700000000004</v>
      </c>
      <c r="N78" s="53">
        <v>0</v>
      </c>
      <c r="O78" s="59">
        <v>27989.919999999998</v>
      </c>
      <c r="P78" s="22">
        <v>9935.34</v>
      </c>
      <c r="Q78" s="9" t="s">
        <v>336</v>
      </c>
      <c r="V78"/>
    </row>
    <row r="79" spans="1:22" ht="15.5" x14ac:dyDescent="0.35">
      <c r="A79" s="11" t="s">
        <v>337</v>
      </c>
      <c r="B79" s="1" t="s">
        <v>77</v>
      </c>
      <c r="C79" s="55">
        <v>2328262.34</v>
      </c>
      <c r="D79" s="22">
        <v>0</v>
      </c>
      <c r="E79" s="22">
        <v>0</v>
      </c>
      <c r="F79" s="31" t="str">
        <f t="shared" si="2"/>
        <v>Not Required</v>
      </c>
      <c r="G79" s="17">
        <f>FinalAllocation[[#This Row],[Required CCEIS Carryover (267)]]+FinalAllocation[[#This Row],[Required CCEIS Current FY (269)]]</f>
        <v>0</v>
      </c>
      <c r="H79" s="53">
        <v>2644.78</v>
      </c>
      <c r="I79" s="50">
        <v>0</v>
      </c>
      <c r="J79" s="22">
        <f>FinalAllocation[[#This Row],[Required PSPS Carryover (266)]]+FinalAllocation[[#This Row],[Required PSPS Current FY (268)]]</f>
        <v>2644.78</v>
      </c>
      <c r="K79" s="50">
        <v>867974.21</v>
      </c>
      <c r="L79" s="51">
        <v>110877.75999999999</v>
      </c>
      <c r="M79" s="50">
        <v>18653.95</v>
      </c>
      <c r="N79" s="53">
        <v>0</v>
      </c>
      <c r="O79" s="59">
        <v>137283.93</v>
      </c>
      <c r="P79" s="22">
        <v>48730.48</v>
      </c>
      <c r="Q79" s="9" t="s">
        <v>337</v>
      </c>
      <c r="V79"/>
    </row>
    <row r="80" spans="1:22" ht="15.5" x14ac:dyDescent="0.35">
      <c r="A80" s="11" t="s">
        <v>338</v>
      </c>
      <c r="B80" s="2" t="s">
        <v>78</v>
      </c>
      <c r="C80" s="55">
        <v>410130.48</v>
      </c>
      <c r="D80" s="22">
        <v>0</v>
      </c>
      <c r="E80" s="22">
        <v>0</v>
      </c>
      <c r="F80" s="31" t="str">
        <f t="shared" si="2"/>
        <v>Not Required</v>
      </c>
      <c r="G80" s="17">
        <f>FinalAllocation[[#This Row],[Required CCEIS Carryover (267)]]+FinalAllocation[[#This Row],[Required CCEIS Current FY (269)]]</f>
        <v>0</v>
      </c>
      <c r="H80" s="53">
        <v>0</v>
      </c>
      <c r="I80" s="50">
        <v>0</v>
      </c>
      <c r="J80" s="22">
        <f>FinalAllocation[[#This Row],[Required PSPS Carryover (266)]]+FinalAllocation[[#This Row],[Required PSPS Current FY (268)]]</f>
        <v>0</v>
      </c>
      <c r="K80" s="50">
        <v>216284.14</v>
      </c>
      <c r="L80" s="51">
        <v>25501.4</v>
      </c>
      <c r="M80" s="50">
        <v>12598.35</v>
      </c>
      <c r="N80" s="53">
        <v>0</v>
      </c>
      <c r="O80" s="59">
        <v>33048.43</v>
      </c>
      <c r="P80" s="22">
        <v>20249.63</v>
      </c>
      <c r="Q80" s="9" t="s">
        <v>338</v>
      </c>
      <c r="V80"/>
    </row>
    <row r="81" spans="1:22" ht="15.5" x14ac:dyDescent="0.35">
      <c r="A81" s="11" t="s">
        <v>339</v>
      </c>
      <c r="B81" s="2" t="s">
        <v>79</v>
      </c>
      <c r="C81" s="55">
        <v>205063.19</v>
      </c>
      <c r="D81" s="22">
        <v>0</v>
      </c>
      <c r="E81" s="22">
        <v>0</v>
      </c>
      <c r="F81" s="31" t="str">
        <f t="shared" si="2"/>
        <v>Not Required</v>
      </c>
      <c r="G81" s="17">
        <f>FinalAllocation[[#This Row],[Required CCEIS Carryover (267)]]+FinalAllocation[[#This Row],[Required CCEIS Current FY (269)]]</f>
        <v>0</v>
      </c>
      <c r="H81" s="53">
        <v>0</v>
      </c>
      <c r="I81" s="50">
        <v>0</v>
      </c>
      <c r="J81" s="22">
        <f>FinalAllocation[[#This Row],[Required PSPS Carryover (266)]]+FinalAllocation[[#This Row],[Required PSPS Current FY (268)]]</f>
        <v>0</v>
      </c>
      <c r="K81" s="50">
        <v>150154.96</v>
      </c>
      <c r="L81" s="51">
        <v>0</v>
      </c>
      <c r="M81" s="50">
        <v>5700.56</v>
      </c>
      <c r="N81" s="53">
        <v>0</v>
      </c>
      <c r="O81" s="59">
        <v>41943.48</v>
      </c>
      <c r="P81" s="22">
        <v>17187.57</v>
      </c>
      <c r="Q81" s="9" t="s">
        <v>339</v>
      </c>
      <c r="V81"/>
    </row>
    <row r="82" spans="1:22" ht="15.5" x14ac:dyDescent="0.35">
      <c r="A82" s="11" t="s">
        <v>340</v>
      </c>
      <c r="B82" s="2" t="s">
        <v>80</v>
      </c>
      <c r="C82" s="55">
        <v>843282.85</v>
      </c>
      <c r="D82" s="22">
        <v>0</v>
      </c>
      <c r="E82" s="22">
        <v>0</v>
      </c>
      <c r="F82" s="31" t="str">
        <f t="shared" si="2"/>
        <v>Not Required</v>
      </c>
      <c r="G82" s="17">
        <f>FinalAllocation[[#This Row],[Required CCEIS Carryover (267)]]+FinalAllocation[[#This Row],[Required CCEIS Current FY (269)]]</f>
        <v>0</v>
      </c>
      <c r="H82" s="53">
        <v>21027.53</v>
      </c>
      <c r="I82" s="50">
        <v>23516.93</v>
      </c>
      <c r="J82" s="22">
        <f>FinalAllocation[[#This Row],[Required PSPS Carryover (266)]]+FinalAllocation[[#This Row],[Required PSPS Current FY (268)]]</f>
        <v>44544.46</v>
      </c>
      <c r="K82" s="50">
        <v>518878.81</v>
      </c>
      <c r="L82" s="51">
        <v>0</v>
      </c>
      <c r="M82" s="50">
        <v>22206.31</v>
      </c>
      <c r="N82" s="53">
        <v>0</v>
      </c>
      <c r="O82" s="59">
        <v>101454.58</v>
      </c>
      <c r="P82" s="22">
        <v>28448.46</v>
      </c>
      <c r="Q82" s="9" t="s">
        <v>340</v>
      </c>
      <c r="V82"/>
    </row>
    <row r="83" spans="1:22" ht="15.5" x14ac:dyDescent="0.35">
      <c r="A83" s="11" t="s">
        <v>341</v>
      </c>
      <c r="B83" s="1" t="s">
        <v>81</v>
      </c>
      <c r="C83" s="55">
        <v>157565.14000000001</v>
      </c>
      <c r="D83" s="22">
        <v>0</v>
      </c>
      <c r="E83" s="22">
        <v>0</v>
      </c>
      <c r="F83" s="31" t="str">
        <f t="shared" si="2"/>
        <v>Not Required</v>
      </c>
      <c r="G83" s="17">
        <f>FinalAllocation[[#This Row],[Required CCEIS Carryover (267)]]+FinalAllocation[[#This Row],[Required CCEIS Current FY (269)]]</f>
        <v>0</v>
      </c>
      <c r="H83" s="53">
        <v>0</v>
      </c>
      <c r="I83" s="50">
        <v>0</v>
      </c>
      <c r="J83" s="22">
        <f>FinalAllocation[[#This Row],[Required PSPS Carryover (266)]]+FinalAllocation[[#This Row],[Required PSPS Current FY (268)]]</f>
        <v>0</v>
      </c>
      <c r="K83" s="50">
        <v>161423.82</v>
      </c>
      <c r="L83" s="51">
        <v>1232.1400000000001</v>
      </c>
      <c r="M83" s="50">
        <v>15227.14</v>
      </c>
      <c r="N83" s="53">
        <v>0</v>
      </c>
      <c r="O83" s="59">
        <v>47982.73</v>
      </c>
      <c r="P83" s="22">
        <v>17032.009999999998</v>
      </c>
      <c r="Q83" s="9" t="s">
        <v>341</v>
      </c>
      <c r="V83"/>
    </row>
    <row r="84" spans="1:22" ht="15.5" x14ac:dyDescent="0.35">
      <c r="A84" s="11" t="s">
        <v>342</v>
      </c>
      <c r="B84" s="2" t="s">
        <v>82</v>
      </c>
      <c r="C84" s="55">
        <v>427263.77</v>
      </c>
      <c r="D84" s="22">
        <v>0</v>
      </c>
      <c r="E84" s="22">
        <v>0</v>
      </c>
      <c r="F84" s="31" t="str">
        <f t="shared" si="2"/>
        <v>Not Required</v>
      </c>
      <c r="G84" s="17">
        <f>FinalAllocation[[#This Row],[Required CCEIS Carryover (267)]]+FinalAllocation[[#This Row],[Required CCEIS Current FY (269)]]</f>
        <v>0</v>
      </c>
      <c r="H84" s="53">
        <v>13730.3</v>
      </c>
      <c r="I84" s="50">
        <v>3338.02</v>
      </c>
      <c r="J84" s="22">
        <f>FinalAllocation[[#This Row],[Required PSPS Carryover (266)]]+FinalAllocation[[#This Row],[Required PSPS Current FY (268)]]</f>
        <v>17068.32</v>
      </c>
      <c r="K84" s="50">
        <v>420714.5</v>
      </c>
      <c r="L84" s="51">
        <v>899.66</v>
      </c>
      <c r="M84" s="50">
        <v>12380.12</v>
      </c>
      <c r="N84" s="53">
        <v>0</v>
      </c>
      <c r="O84" s="59">
        <v>50648.45</v>
      </c>
      <c r="P84" s="22">
        <v>17978.259999999998</v>
      </c>
      <c r="Q84" s="9" t="s">
        <v>342</v>
      </c>
      <c r="V84"/>
    </row>
    <row r="85" spans="1:22" ht="15.5" x14ac:dyDescent="0.35">
      <c r="A85" s="11" t="s">
        <v>343</v>
      </c>
      <c r="B85" s="2" t="s">
        <v>83</v>
      </c>
      <c r="C85" s="55">
        <v>202236.93</v>
      </c>
      <c r="D85" s="22">
        <v>0</v>
      </c>
      <c r="E85" s="22">
        <v>0</v>
      </c>
      <c r="F85" s="31" t="str">
        <f t="shared" si="2"/>
        <v>Not Required</v>
      </c>
      <c r="G85" s="17">
        <f>FinalAllocation[[#This Row],[Required CCEIS Carryover (267)]]+FinalAllocation[[#This Row],[Required CCEIS Current FY (269)]]</f>
        <v>0</v>
      </c>
      <c r="H85" s="53">
        <v>0</v>
      </c>
      <c r="I85" s="50">
        <v>0</v>
      </c>
      <c r="J85" s="22">
        <f>FinalAllocation[[#This Row],[Required PSPS Carryover (266)]]+FinalAllocation[[#This Row],[Required PSPS Current FY (268)]]</f>
        <v>0</v>
      </c>
      <c r="K85" s="50">
        <v>105378.56</v>
      </c>
      <c r="L85" s="51">
        <v>38.39</v>
      </c>
      <c r="M85" s="50">
        <v>6799.47</v>
      </c>
      <c r="N85" s="53">
        <v>0</v>
      </c>
      <c r="O85" s="59">
        <v>26657.07</v>
      </c>
      <c r="P85" s="22">
        <v>9462.23</v>
      </c>
      <c r="Q85" s="9" t="s">
        <v>343</v>
      </c>
      <c r="V85"/>
    </row>
    <row r="86" spans="1:22" ht="15.5" x14ac:dyDescent="0.35">
      <c r="A86" s="11" t="s">
        <v>344</v>
      </c>
      <c r="B86" s="2" t="s">
        <v>84</v>
      </c>
      <c r="C86" s="55">
        <v>302590.84999999998</v>
      </c>
      <c r="D86" s="22">
        <v>0</v>
      </c>
      <c r="E86" s="22">
        <v>0</v>
      </c>
      <c r="F86" s="31" t="str">
        <f t="shared" si="2"/>
        <v>Not Required</v>
      </c>
      <c r="G86" s="17">
        <f>FinalAllocation[[#This Row],[Required CCEIS Carryover (267)]]+FinalAllocation[[#This Row],[Required CCEIS Current FY (269)]]</f>
        <v>0</v>
      </c>
      <c r="H86" s="53">
        <v>0</v>
      </c>
      <c r="I86" s="50">
        <v>0</v>
      </c>
      <c r="J86" s="22">
        <f>FinalAllocation[[#This Row],[Required PSPS Carryover (266)]]+FinalAllocation[[#This Row],[Required PSPS Current FY (268)]]</f>
        <v>0</v>
      </c>
      <c r="K86" s="50">
        <v>178259.39</v>
      </c>
      <c r="L86" s="51">
        <v>36010.68</v>
      </c>
      <c r="M86" s="50">
        <v>6359.29</v>
      </c>
      <c r="N86" s="53">
        <v>0</v>
      </c>
      <c r="O86" s="59">
        <v>22658.51</v>
      </c>
      <c r="P86" s="22">
        <v>8042.9</v>
      </c>
      <c r="Q86" s="9" t="s">
        <v>344</v>
      </c>
      <c r="V86"/>
    </row>
    <row r="87" spans="1:22" ht="15.5" x14ac:dyDescent="0.35">
      <c r="A87" s="11" t="s">
        <v>345</v>
      </c>
      <c r="B87" s="2" t="s">
        <v>85</v>
      </c>
      <c r="C87" s="55">
        <v>1302998.26</v>
      </c>
      <c r="D87" s="22">
        <v>0</v>
      </c>
      <c r="E87" s="22">
        <v>0</v>
      </c>
      <c r="F87" s="31" t="str">
        <f t="shared" si="2"/>
        <v>Not Required</v>
      </c>
      <c r="G87" s="17">
        <f>FinalAllocation[[#This Row],[Required CCEIS Carryover (267)]]+FinalAllocation[[#This Row],[Required CCEIS Current FY (269)]]</f>
        <v>0</v>
      </c>
      <c r="H87" s="53">
        <v>14006.97</v>
      </c>
      <c r="I87" s="50">
        <v>7572.3</v>
      </c>
      <c r="J87" s="22">
        <f>FinalAllocation[[#This Row],[Required PSPS Carryover (266)]]+FinalAllocation[[#This Row],[Required PSPS Current FY (268)]]</f>
        <v>21579.27</v>
      </c>
      <c r="K87" s="50">
        <v>667774.73</v>
      </c>
      <c r="L87" s="51">
        <v>75909.59</v>
      </c>
      <c r="M87" s="50">
        <v>25209.37</v>
      </c>
      <c r="N87" s="53">
        <v>0</v>
      </c>
      <c r="O87" s="59">
        <v>58427.73</v>
      </c>
      <c r="P87" s="22">
        <v>20741.349999999999</v>
      </c>
      <c r="Q87" s="9" t="s">
        <v>345</v>
      </c>
      <c r="V87"/>
    </row>
    <row r="88" spans="1:22" ht="15.5" x14ac:dyDescent="0.35">
      <c r="A88" s="11" t="s">
        <v>346</v>
      </c>
      <c r="B88" s="2" t="s">
        <v>86</v>
      </c>
      <c r="C88" s="55">
        <v>3784344.26</v>
      </c>
      <c r="D88" s="22">
        <v>0</v>
      </c>
      <c r="E88" s="22">
        <v>163595.99</v>
      </c>
      <c r="F88" s="31" t="str">
        <f t="shared" si="2"/>
        <v>Required</v>
      </c>
      <c r="G88" s="17">
        <f>FinalAllocation[[#This Row],[Required CCEIS Carryover (267)]]+FinalAllocation[[#This Row],[Required CCEIS Current FY (269)]]</f>
        <v>163595.99</v>
      </c>
      <c r="H88" s="53">
        <v>5101.79</v>
      </c>
      <c r="I88" s="50">
        <v>1738.05</v>
      </c>
      <c r="J88" s="22">
        <f>FinalAllocation[[#This Row],[Required PSPS Carryover (266)]]+FinalAllocation[[#This Row],[Required PSPS Current FY (268)]]</f>
        <v>6839.84</v>
      </c>
      <c r="K88" s="50">
        <v>1560834.15</v>
      </c>
      <c r="L88" s="51">
        <v>0</v>
      </c>
      <c r="M88" s="50">
        <v>34071</v>
      </c>
      <c r="N88" s="53">
        <v>0</v>
      </c>
      <c r="O88" s="59">
        <v>162608.15</v>
      </c>
      <c r="P88" s="22">
        <v>57719.6</v>
      </c>
      <c r="Q88" s="9" t="s">
        <v>346</v>
      </c>
      <c r="V88"/>
    </row>
    <row r="89" spans="1:22" ht="15.5" x14ac:dyDescent="0.35">
      <c r="A89" s="11" t="s">
        <v>347</v>
      </c>
      <c r="B89" s="2" t="s">
        <v>87</v>
      </c>
      <c r="C89" s="55">
        <v>520881.02</v>
      </c>
      <c r="D89" s="22">
        <v>0</v>
      </c>
      <c r="E89" s="22">
        <v>0</v>
      </c>
      <c r="F89" s="31" t="str">
        <f t="shared" si="2"/>
        <v>Not Required</v>
      </c>
      <c r="G89" s="17">
        <f>FinalAllocation[[#This Row],[Required CCEIS Carryover (267)]]+FinalAllocation[[#This Row],[Required CCEIS Current FY (269)]]</f>
        <v>0</v>
      </c>
      <c r="H89" s="53">
        <v>1499.76</v>
      </c>
      <c r="I89" s="50">
        <v>5187.42</v>
      </c>
      <c r="J89" s="22">
        <f>FinalAllocation[[#This Row],[Required PSPS Carryover (266)]]+FinalAllocation[[#This Row],[Required PSPS Current FY (268)]]</f>
        <v>6687.18</v>
      </c>
      <c r="K89" s="50">
        <v>215653.31</v>
      </c>
      <c r="L89" s="51">
        <v>8837.4500000000007</v>
      </c>
      <c r="M89" s="50">
        <v>4474.92</v>
      </c>
      <c r="N89" s="53">
        <v>0</v>
      </c>
      <c r="O89" s="59">
        <v>25324.22</v>
      </c>
      <c r="P89" s="22">
        <v>8989.1200000000008</v>
      </c>
      <c r="Q89" s="9" t="s">
        <v>347</v>
      </c>
      <c r="V89"/>
    </row>
    <row r="90" spans="1:22" ht="15.5" x14ac:dyDescent="0.35">
      <c r="A90" s="11" t="s">
        <v>348</v>
      </c>
      <c r="B90" s="2" t="s">
        <v>88</v>
      </c>
      <c r="C90" s="55">
        <v>3569963.52</v>
      </c>
      <c r="D90" s="22">
        <v>0</v>
      </c>
      <c r="E90" s="22">
        <v>0</v>
      </c>
      <c r="F90" s="31" t="str">
        <f t="shared" si="2"/>
        <v>Not Required</v>
      </c>
      <c r="G90" s="17">
        <f>FinalAllocation[[#This Row],[Required CCEIS Carryover (267)]]+FinalAllocation[[#This Row],[Required CCEIS Current FY (269)]]</f>
        <v>0</v>
      </c>
      <c r="H90" s="53">
        <v>20672.79</v>
      </c>
      <c r="I90" s="50">
        <v>18244.77</v>
      </c>
      <c r="J90" s="22">
        <f>FinalAllocation[[#This Row],[Required PSPS Carryover (266)]]+FinalAllocation[[#This Row],[Required PSPS Current FY (268)]]</f>
        <v>38917.56</v>
      </c>
      <c r="K90" s="50">
        <v>1248475.43</v>
      </c>
      <c r="L90" s="51">
        <v>160058.88</v>
      </c>
      <c r="M90" s="50">
        <v>30801.78</v>
      </c>
      <c r="N90" s="53">
        <v>0</v>
      </c>
      <c r="O90" s="59">
        <v>164025.85999999999</v>
      </c>
      <c r="P90" s="22">
        <v>58227.33</v>
      </c>
      <c r="Q90" s="9" t="s">
        <v>348</v>
      </c>
      <c r="V90"/>
    </row>
    <row r="91" spans="1:22" ht="15.5" x14ac:dyDescent="0.35">
      <c r="A91" s="11" t="s">
        <v>349</v>
      </c>
      <c r="B91" s="1" t="s">
        <v>89</v>
      </c>
      <c r="C91" s="55">
        <v>1944771.79</v>
      </c>
      <c r="D91" s="22">
        <v>0</v>
      </c>
      <c r="E91" s="22">
        <v>0</v>
      </c>
      <c r="F91" s="31" t="str">
        <f t="shared" si="2"/>
        <v>Not Required</v>
      </c>
      <c r="G91" s="17">
        <f>FinalAllocation[[#This Row],[Required CCEIS Carryover (267)]]+FinalAllocation[[#This Row],[Required CCEIS Current FY (269)]]</f>
        <v>0</v>
      </c>
      <c r="H91" s="53">
        <v>1699.31</v>
      </c>
      <c r="I91" s="50">
        <v>7240.61</v>
      </c>
      <c r="J91" s="22">
        <f>FinalAllocation[[#This Row],[Required PSPS Carryover (266)]]+FinalAllocation[[#This Row],[Required PSPS Current FY (268)]]</f>
        <v>8939.92</v>
      </c>
      <c r="K91" s="50">
        <v>794835.34</v>
      </c>
      <c r="L91" s="51">
        <v>0</v>
      </c>
      <c r="M91" s="50">
        <v>31115.79</v>
      </c>
      <c r="N91" s="53">
        <v>0</v>
      </c>
      <c r="O91" s="59">
        <v>77305.509999999995</v>
      </c>
      <c r="P91" s="22">
        <v>27440.47</v>
      </c>
      <c r="Q91" s="9" t="s">
        <v>349</v>
      </c>
      <c r="V91"/>
    </row>
    <row r="92" spans="1:22" ht="15.5" x14ac:dyDescent="0.35">
      <c r="A92" s="11" t="s">
        <v>350</v>
      </c>
      <c r="B92" s="2" t="s">
        <v>90</v>
      </c>
      <c r="C92" s="55">
        <v>805532.55</v>
      </c>
      <c r="D92" s="22">
        <v>0</v>
      </c>
      <c r="E92" s="22">
        <v>0</v>
      </c>
      <c r="F92" s="31" t="str">
        <f t="shared" si="2"/>
        <v>Not Required</v>
      </c>
      <c r="G92" s="17">
        <f>FinalAllocation[[#This Row],[Required CCEIS Carryover (267)]]+FinalAllocation[[#This Row],[Required CCEIS Current FY (269)]]</f>
        <v>0</v>
      </c>
      <c r="H92" s="53">
        <v>0</v>
      </c>
      <c r="I92" s="50">
        <v>0</v>
      </c>
      <c r="J92" s="22">
        <f>FinalAllocation[[#This Row],[Required PSPS Carryover (266)]]+FinalAllocation[[#This Row],[Required PSPS Current FY (268)]]</f>
        <v>0</v>
      </c>
      <c r="K92" s="50">
        <v>198293.74</v>
      </c>
      <c r="L92" s="51">
        <v>12230.88</v>
      </c>
      <c r="M92" s="50">
        <v>9802.01</v>
      </c>
      <c r="N92" s="53">
        <v>0</v>
      </c>
      <c r="O92" s="59">
        <v>40556.93</v>
      </c>
      <c r="P92" s="22">
        <v>10408.450000000001</v>
      </c>
      <c r="Q92" s="9" t="s">
        <v>350</v>
      </c>
      <c r="V92"/>
    </row>
    <row r="93" spans="1:22" ht="15.5" x14ac:dyDescent="0.35">
      <c r="A93" s="11" t="s">
        <v>351</v>
      </c>
      <c r="B93" s="2" t="s">
        <v>91</v>
      </c>
      <c r="C93" s="55">
        <v>351925.33</v>
      </c>
      <c r="D93" s="22">
        <v>0</v>
      </c>
      <c r="E93" s="22">
        <v>0</v>
      </c>
      <c r="F93" s="31" t="str">
        <f t="shared" si="2"/>
        <v>Not Required</v>
      </c>
      <c r="G93" s="17">
        <f>FinalAllocation[[#This Row],[Required CCEIS Carryover (267)]]+FinalAllocation[[#This Row],[Required CCEIS Current FY (269)]]</f>
        <v>0</v>
      </c>
      <c r="H93" s="53">
        <v>0</v>
      </c>
      <c r="I93" s="50">
        <v>0</v>
      </c>
      <c r="J93" s="22">
        <f>FinalAllocation[[#This Row],[Required PSPS Carryover (266)]]+FinalAllocation[[#This Row],[Required PSPS Current FY (268)]]</f>
        <v>0</v>
      </c>
      <c r="K93" s="50">
        <v>143378.5</v>
      </c>
      <c r="L93" s="51">
        <v>0</v>
      </c>
      <c r="M93" s="50">
        <v>5458.39</v>
      </c>
      <c r="N93" s="53">
        <v>0</v>
      </c>
      <c r="O93" s="59">
        <v>13328.53</v>
      </c>
      <c r="P93" s="22">
        <v>4731.1099999999997</v>
      </c>
      <c r="Q93" s="9" t="s">
        <v>351</v>
      </c>
      <c r="V93"/>
    </row>
    <row r="94" spans="1:22" ht="15.5" x14ac:dyDescent="0.35">
      <c r="A94" s="11" t="s">
        <v>352</v>
      </c>
      <c r="B94" s="2" t="s">
        <v>92</v>
      </c>
      <c r="C94" s="55">
        <v>2739768.19</v>
      </c>
      <c r="D94" s="22">
        <v>0</v>
      </c>
      <c r="E94" s="22">
        <v>0</v>
      </c>
      <c r="F94" s="31" t="str">
        <f t="shared" si="2"/>
        <v>Not Required</v>
      </c>
      <c r="G94" s="17">
        <f>FinalAllocation[[#This Row],[Required CCEIS Carryover (267)]]+FinalAllocation[[#This Row],[Required CCEIS Current FY (269)]]</f>
        <v>0</v>
      </c>
      <c r="H94" s="53">
        <v>10851.96</v>
      </c>
      <c r="I94" s="50">
        <v>16094.91</v>
      </c>
      <c r="J94" s="22">
        <f>FinalAllocation[[#This Row],[Required PSPS Carryover (266)]]+FinalAllocation[[#This Row],[Required PSPS Current FY (268)]]</f>
        <v>26946.87</v>
      </c>
      <c r="K94" s="50">
        <v>1082180.99</v>
      </c>
      <c r="L94" s="51">
        <v>0</v>
      </c>
      <c r="M94" s="50">
        <v>32785.03</v>
      </c>
      <c r="N94" s="53">
        <v>0</v>
      </c>
      <c r="O94" s="59">
        <v>154611.03</v>
      </c>
      <c r="P94" s="22">
        <v>54940.93</v>
      </c>
      <c r="Q94" s="9" t="s">
        <v>352</v>
      </c>
      <c r="V94"/>
    </row>
    <row r="95" spans="1:22" ht="15.5" x14ac:dyDescent="0.35">
      <c r="A95" s="11" t="s">
        <v>353</v>
      </c>
      <c r="B95" s="2" t="s">
        <v>93</v>
      </c>
      <c r="C95" s="55">
        <v>390034.15</v>
      </c>
      <c r="D95" s="22">
        <v>0</v>
      </c>
      <c r="E95" s="22">
        <v>0</v>
      </c>
      <c r="F95" s="31" t="str">
        <f t="shared" si="2"/>
        <v>Not Required</v>
      </c>
      <c r="G95" s="17">
        <f>FinalAllocation[[#This Row],[Required CCEIS Carryover (267)]]+FinalAllocation[[#This Row],[Required CCEIS Current FY (269)]]</f>
        <v>0</v>
      </c>
      <c r="H95" s="53">
        <v>0</v>
      </c>
      <c r="I95" s="50">
        <v>0</v>
      </c>
      <c r="J95" s="22">
        <f>FinalAllocation[[#This Row],[Required PSPS Carryover (266)]]+FinalAllocation[[#This Row],[Required PSPS Current FY (268)]]</f>
        <v>0</v>
      </c>
      <c r="K95" s="50">
        <v>173079.29</v>
      </c>
      <c r="L95" s="51">
        <v>0</v>
      </c>
      <c r="M95" s="50">
        <v>14649.89</v>
      </c>
      <c r="N95" s="53">
        <v>0</v>
      </c>
      <c r="O95" s="59">
        <v>26657.07</v>
      </c>
      <c r="P95" s="22">
        <v>9462.23</v>
      </c>
      <c r="Q95" s="9" t="s">
        <v>353</v>
      </c>
      <c r="V95"/>
    </row>
    <row r="96" spans="1:22" ht="15.5" x14ac:dyDescent="0.35">
      <c r="A96" s="11" t="s">
        <v>354</v>
      </c>
      <c r="B96" s="2" t="s">
        <v>94</v>
      </c>
      <c r="C96" s="55">
        <v>4080225.93</v>
      </c>
      <c r="D96" s="22">
        <v>0</v>
      </c>
      <c r="E96" s="22">
        <v>0</v>
      </c>
      <c r="F96" s="31" t="str">
        <f t="shared" si="2"/>
        <v>Not Required</v>
      </c>
      <c r="G96" s="17">
        <f>FinalAllocation[[#This Row],[Required CCEIS Carryover (267)]]+FinalAllocation[[#This Row],[Required CCEIS Current FY (269)]]</f>
        <v>0</v>
      </c>
      <c r="H96" s="53">
        <v>5208.5200000000004</v>
      </c>
      <c r="I96" s="50">
        <v>18622.18</v>
      </c>
      <c r="J96" s="22">
        <f>FinalAllocation[[#This Row],[Required PSPS Carryover (266)]]+FinalAllocation[[#This Row],[Required PSPS Current FY (268)]]</f>
        <v>23830.7</v>
      </c>
      <c r="K96" s="50">
        <v>973596.64</v>
      </c>
      <c r="L96" s="51">
        <v>54372.54</v>
      </c>
      <c r="M96" s="50">
        <v>70747.429999999993</v>
      </c>
      <c r="N96" s="53">
        <v>26.07</v>
      </c>
      <c r="O96" s="59">
        <v>201043.37</v>
      </c>
      <c r="P96" s="22">
        <v>162694.35</v>
      </c>
      <c r="Q96" s="9" t="s">
        <v>354</v>
      </c>
      <c r="V96"/>
    </row>
    <row r="97" spans="1:22" ht="15.5" x14ac:dyDescent="0.35">
      <c r="A97" s="11" t="s">
        <v>355</v>
      </c>
      <c r="B97" s="2" t="s">
        <v>95</v>
      </c>
      <c r="C97" s="55">
        <v>2417691.67</v>
      </c>
      <c r="D97" s="22">
        <v>0</v>
      </c>
      <c r="E97" s="22">
        <v>0</v>
      </c>
      <c r="F97" s="31" t="str">
        <f t="shared" si="2"/>
        <v>Not Required</v>
      </c>
      <c r="G97" s="17">
        <f>FinalAllocation[[#This Row],[Required CCEIS Carryover (267)]]+FinalAllocation[[#This Row],[Required CCEIS Current FY (269)]]</f>
        <v>0</v>
      </c>
      <c r="H97" s="53">
        <v>31749.17</v>
      </c>
      <c r="I97" s="50">
        <v>28562.25</v>
      </c>
      <c r="J97" s="22">
        <f>FinalAllocation[[#This Row],[Required PSPS Carryover (266)]]+FinalAllocation[[#This Row],[Required PSPS Current FY (268)]]</f>
        <v>60311.42</v>
      </c>
      <c r="K97" s="50">
        <v>894823.03</v>
      </c>
      <c r="L97" s="51">
        <v>0</v>
      </c>
      <c r="M97" s="50">
        <v>46458.09</v>
      </c>
      <c r="N97" s="53">
        <v>0</v>
      </c>
      <c r="O97" s="59">
        <v>105295.44</v>
      </c>
      <c r="P97" s="22">
        <v>119162.84</v>
      </c>
      <c r="Q97" s="9" t="s">
        <v>355</v>
      </c>
      <c r="V97"/>
    </row>
    <row r="98" spans="1:22" ht="15.5" x14ac:dyDescent="0.35">
      <c r="A98" s="11" t="s">
        <v>356</v>
      </c>
      <c r="B98" s="2" t="s">
        <v>96</v>
      </c>
      <c r="C98" s="55">
        <v>341048.6</v>
      </c>
      <c r="D98" s="22">
        <v>0</v>
      </c>
      <c r="E98" s="22">
        <v>0</v>
      </c>
      <c r="F98" s="31" t="str">
        <f t="shared" si="2"/>
        <v>Not Required</v>
      </c>
      <c r="G98" s="17">
        <f>FinalAllocation[[#This Row],[Required CCEIS Carryover (267)]]+FinalAllocation[[#This Row],[Required CCEIS Current FY (269)]]</f>
        <v>0</v>
      </c>
      <c r="H98" s="53">
        <v>0</v>
      </c>
      <c r="I98" s="50">
        <v>0</v>
      </c>
      <c r="J98" s="22">
        <f>FinalAllocation[[#This Row],[Required PSPS Carryover (266)]]+FinalAllocation[[#This Row],[Required PSPS Current FY (268)]]</f>
        <v>0</v>
      </c>
      <c r="K98" s="50">
        <v>211524.17</v>
      </c>
      <c r="L98" s="51">
        <v>0</v>
      </c>
      <c r="M98" s="50">
        <v>6460.52</v>
      </c>
      <c r="N98" s="53">
        <v>0</v>
      </c>
      <c r="O98" s="59">
        <v>46690.46</v>
      </c>
      <c r="P98" s="22">
        <v>6623.56</v>
      </c>
      <c r="Q98" s="9" t="s">
        <v>356</v>
      </c>
      <c r="V98"/>
    </row>
    <row r="99" spans="1:22" ht="15.5" x14ac:dyDescent="0.35">
      <c r="A99" s="11" t="s">
        <v>357</v>
      </c>
      <c r="B99" s="1" t="s">
        <v>97</v>
      </c>
      <c r="C99" s="55">
        <v>1406804.79</v>
      </c>
      <c r="D99" s="22">
        <v>3220.76</v>
      </c>
      <c r="E99" s="22">
        <v>0</v>
      </c>
      <c r="F99" s="31" t="str">
        <f t="shared" si="2"/>
        <v>Required</v>
      </c>
      <c r="G99" s="17">
        <f>FinalAllocation[[#This Row],[Required CCEIS Carryover (267)]]+FinalAllocation[[#This Row],[Required CCEIS Current FY (269)]]</f>
        <v>3220.76</v>
      </c>
      <c r="H99" s="53">
        <v>12223.75</v>
      </c>
      <c r="I99" s="50">
        <v>24060.53</v>
      </c>
      <c r="J99" s="22">
        <f>FinalAllocation[[#This Row],[Required PSPS Carryover (266)]]+FinalAllocation[[#This Row],[Required PSPS Current FY (268)]]</f>
        <v>36284.28</v>
      </c>
      <c r="K99" s="50">
        <v>824876.47</v>
      </c>
      <c r="L99" s="51">
        <v>0</v>
      </c>
      <c r="M99" s="50">
        <v>40185.31</v>
      </c>
      <c r="N99" s="53">
        <v>0</v>
      </c>
      <c r="O99" s="59">
        <v>147946.76</v>
      </c>
      <c r="P99" s="22">
        <v>52515.38</v>
      </c>
      <c r="Q99" s="9" t="s">
        <v>357</v>
      </c>
      <c r="V99"/>
    </row>
    <row r="100" spans="1:22" ht="15.5" x14ac:dyDescent="0.35">
      <c r="A100" s="11" t="s">
        <v>358</v>
      </c>
      <c r="B100" s="1" t="s">
        <v>98</v>
      </c>
      <c r="C100" s="55">
        <v>269988.53000000003</v>
      </c>
      <c r="D100" s="22">
        <v>0</v>
      </c>
      <c r="E100" s="22">
        <v>0</v>
      </c>
      <c r="F100" s="31" t="str">
        <f t="shared" si="2"/>
        <v>Not Required</v>
      </c>
      <c r="G100" s="17">
        <f>FinalAllocation[[#This Row],[Required CCEIS Carryover (267)]]+FinalAllocation[[#This Row],[Required CCEIS Current FY (269)]]</f>
        <v>0</v>
      </c>
      <c r="H100" s="53">
        <v>0</v>
      </c>
      <c r="I100" s="50">
        <v>0</v>
      </c>
      <c r="J100" s="22">
        <f>FinalAllocation[[#This Row],[Required PSPS Carryover (266)]]+FinalAllocation[[#This Row],[Required PSPS Current FY (268)]]</f>
        <v>0</v>
      </c>
      <c r="K100" s="50">
        <v>144293.07999999999</v>
      </c>
      <c r="L100" s="51">
        <v>10496.61</v>
      </c>
      <c r="M100" s="50">
        <v>2969.32</v>
      </c>
      <c r="N100" s="53">
        <v>0</v>
      </c>
      <c r="O100" s="59">
        <v>18763.88</v>
      </c>
      <c r="P100" s="22">
        <v>18520.57</v>
      </c>
      <c r="Q100" s="9" t="s">
        <v>358</v>
      </c>
      <c r="V100"/>
    </row>
    <row r="101" spans="1:22" ht="15.5" x14ac:dyDescent="0.35">
      <c r="A101" s="11" t="s">
        <v>359</v>
      </c>
      <c r="B101" s="2" t="s">
        <v>99</v>
      </c>
      <c r="C101" s="55">
        <v>425034.82</v>
      </c>
      <c r="D101" s="22">
        <v>0</v>
      </c>
      <c r="E101" s="22">
        <v>0</v>
      </c>
      <c r="F101" s="31" t="str">
        <f t="shared" si="2"/>
        <v>Not Required</v>
      </c>
      <c r="G101" s="17">
        <f>FinalAllocation[[#This Row],[Required CCEIS Carryover (267)]]+FinalAllocation[[#This Row],[Required CCEIS Current FY (269)]]</f>
        <v>0</v>
      </c>
      <c r="H101" s="53">
        <v>0</v>
      </c>
      <c r="I101" s="50">
        <v>0</v>
      </c>
      <c r="J101" s="22">
        <f>FinalAllocation[[#This Row],[Required PSPS Carryover (266)]]+FinalAllocation[[#This Row],[Required PSPS Current FY (268)]]</f>
        <v>0</v>
      </c>
      <c r="K101" s="50">
        <v>267218.3</v>
      </c>
      <c r="L101" s="51">
        <v>0</v>
      </c>
      <c r="M101" s="50">
        <v>7590.97</v>
      </c>
      <c r="N101" s="53">
        <v>0</v>
      </c>
      <c r="O101" s="59">
        <v>30655.63</v>
      </c>
      <c r="P101" s="22">
        <v>10881.56</v>
      </c>
      <c r="Q101" s="9" t="s">
        <v>359</v>
      </c>
      <c r="V101"/>
    </row>
    <row r="102" spans="1:22" ht="15.5" x14ac:dyDescent="0.35">
      <c r="A102" s="11" t="s">
        <v>360</v>
      </c>
      <c r="B102" s="2" t="s">
        <v>100</v>
      </c>
      <c r="C102" s="55">
        <v>491188.13</v>
      </c>
      <c r="D102" s="22">
        <v>0</v>
      </c>
      <c r="E102" s="22">
        <v>0</v>
      </c>
      <c r="F102" s="31" t="str">
        <f t="shared" si="2"/>
        <v>Not Required</v>
      </c>
      <c r="G102" s="17">
        <f>FinalAllocation[[#This Row],[Required CCEIS Carryover (267)]]+FinalAllocation[[#This Row],[Required CCEIS Current FY (269)]]</f>
        <v>0</v>
      </c>
      <c r="H102" s="53">
        <v>2261.73</v>
      </c>
      <c r="I102" s="50">
        <v>6579.27</v>
      </c>
      <c r="J102" s="22">
        <f>FinalAllocation[[#This Row],[Required PSPS Carryover (266)]]+FinalAllocation[[#This Row],[Required PSPS Current FY (268)]]</f>
        <v>8841</v>
      </c>
      <c r="K102" s="50">
        <v>311757.24</v>
      </c>
      <c r="L102" s="51">
        <v>49618.14</v>
      </c>
      <c r="M102" s="50">
        <v>13082.01</v>
      </c>
      <c r="N102" s="53">
        <v>0</v>
      </c>
      <c r="O102" s="59">
        <v>21325.66</v>
      </c>
      <c r="P102" s="22">
        <v>7569.78</v>
      </c>
      <c r="Q102" s="9" t="s">
        <v>360</v>
      </c>
      <c r="V102"/>
    </row>
    <row r="103" spans="1:22" ht="15.5" x14ac:dyDescent="0.35">
      <c r="A103" s="11" t="s">
        <v>361</v>
      </c>
      <c r="B103" s="2" t="s">
        <v>101</v>
      </c>
      <c r="C103" s="55">
        <v>449940.16</v>
      </c>
      <c r="D103" s="22">
        <v>0</v>
      </c>
      <c r="E103" s="22">
        <v>0</v>
      </c>
      <c r="F103" s="31" t="str">
        <f t="shared" si="2"/>
        <v>Not Required</v>
      </c>
      <c r="G103" s="17">
        <f>FinalAllocation[[#This Row],[Required CCEIS Carryover (267)]]+FinalAllocation[[#This Row],[Required CCEIS Current FY (269)]]</f>
        <v>0</v>
      </c>
      <c r="H103" s="53">
        <v>7547.67</v>
      </c>
      <c r="I103" s="50">
        <v>2540.09</v>
      </c>
      <c r="J103" s="22">
        <f>FinalAllocation[[#This Row],[Required PSPS Carryover (266)]]+FinalAllocation[[#This Row],[Required PSPS Current FY (268)]]</f>
        <v>10087.76</v>
      </c>
      <c r="K103" s="50">
        <v>225630.91</v>
      </c>
      <c r="L103" s="51">
        <v>0</v>
      </c>
      <c r="M103" s="50">
        <v>9122.84</v>
      </c>
      <c r="N103" s="53">
        <v>0</v>
      </c>
      <c r="O103" s="59">
        <v>31988.49</v>
      </c>
      <c r="P103" s="22">
        <v>11354.68</v>
      </c>
      <c r="Q103" s="9" t="s">
        <v>361</v>
      </c>
      <c r="V103"/>
    </row>
    <row r="104" spans="1:22" ht="15.5" x14ac:dyDescent="0.35">
      <c r="A104" s="11" t="s">
        <v>362</v>
      </c>
      <c r="B104" s="1" t="s">
        <v>102</v>
      </c>
      <c r="C104" s="55">
        <v>1426648.29</v>
      </c>
      <c r="D104" s="22">
        <v>0</v>
      </c>
      <c r="E104" s="22">
        <v>0</v>
      </c>
      <c r="F104" s="31" t="str">
        <f t="shared" si="2"/>
        <v>Not Required</v>
      </c>
      <c r="G104" s="17">
        <f>FinalAllocation[[#This Row],[Required CCEIS Carryover (267)]]+FinalAllocation[[#This Row],[Required CCEIS Current FY (269)]]</f>
        <v>0</v>
      </c>
      <c r="H104" s="53">
        <v>15905.66</v>
      </c>
      <c r="I104" s="50">
        <v>28886.43</v>
      </c>
      <c r="J104" s="22">
        <f>FinalAllocation[[#This Row],[Required PSPS Carryover (266)]]+FinalAllocation[[#This Row],[Required PSPS Current FY (268)]]</f>
        <v>44792.09</v>
      </c>
      <c r="K104" s="50">
        <v>648493.02</v>
      </c>
      <c r="L104" s="51">
        <v>44737.4</v>
      </c>
      <c r="M104" s="50">
        <v>40351.800000000003</v>
      </c>
      <c r="N104" s="53">
        <v>0</v>
      </c>
      <c r="O104" s="59">
        <v>109294</v>
      </c>
      <c r="P104" s="22">
        <v>38795.14</v>
      </c>
      <c r="Q104" s="9" t="s">
        <v>362</v>
      </c>
      <c r="V104"/>
    </row>
    <row r="105" spans="1:22" ht="15.5" x14ac:dyDescent="0.35">
      <c r="A105" s="11" t="s">
        <v>363</v>
      </c>
      <c r="B105" s="1" t="s">
        <v>103</v>
      </c>
      <c r="C105" s="55">
        <v>200216.75</v>
      </c>
      <c r="D105" s="22">
        <v>0</v>
      </c>
      <c r="E105" s="22">
        <v>0</v>
      </c>
      <c r="F105" s="31" t="str">
        <f t="shared" si="2"/>
        <v>Not Required</v>
      </c>
      <c r="G105" s="17">
        <f>FinalAllocation[[#This Row],[Required CCEIS Carryover (267)]]+FinalAllocation[[#This Row],[Required CCEIS Current FY (269)]]</f>
        <v>0</v>
      </c>
      <c r="H105" s="53">
        <v>0</v>
      </c>
      <c r="I105" s="50">
        <v>0</v>
      </c>
      <c r="J105" s="22">
        <f>FinalAllocation[[#This Row],[Required PSPS Carryover (266)]]+FinalAllocation[[#This Row],[Required PSPS Current FY (268)]]</f>
        <v>0</v>
      </c>
      <c r="K105" s="50">
        <v>129040.51</v>
      </c>
      <c r="L105" s="51">
        <v>0</v>
      </c>
      <c r="M105" s="50">
        <v>3378.49</v>
      </c>
      <c r="N105" s="53">
        <v>0</v>
      </c>
      <c r="O105" s="59">
        <v>13328.53</v>
      </c>
      <c r="P105" s="22">
        <v>4731.1099999999997</v>
      </c>
      <c r="Q105" s="9" t="s">
        <v>363</v>
      </c>
      <c r="V105"/>
    </row>
    <row r="106" spans="1:22" ht="15.5" x14ac:dyDescent="0.35">
      <c r="A106" s="11" t="s">
        <v>364</v>
      </c>
      <c r="B106" s="1" t="s">
        <v>104</v>
      </c>
      <c r="C106" s="55">
        <v>386741.67</v>
      </c>
      <c r="D106" s="22">
        <v>0</v>
      </c>
      <c r="E106" s="22">
        <v>0</v>
      </c>
      <c r="F106" s="31" t="str">
        <f t="shared" si="2"/>
        <v>Not Required</v>
      </c>
      <c r="G106" s="17">
        <f>FinalAllocation[[#This Row],[Required CCEIS Carryover (267)]]+FinalAllocation[[#This Row],[Required CCEIS Current FY (269)]]</f>
        <v>0</v>
      </c>
      <c r="H106" s="53">
        <v>0</v>
      </c>
      <c r="I106" s="50">
        <v>0</v>
      </c>
      <c r="J106" s="22">
        <f>FinalAllocation[[#This Row],[Required PSPS Carryover (266)]]+FinalAllocation[[#This Row],[Required PSPS Current FY (268)]]</f>
        <v>0</v>
      </c>
      <c r="K106" s="50">
        <v>124231.49</v>
      </c>
      <c r="L106" s="51">
        <v>11062.49</v>
      </c>
      <c r="M106" s="50">
        <v>2766.97</v>
      </c>
      <c r="N106" s="53">
        <v>0</v>
      </c>
      <c r="O106" s="59">
        <v>23991.360000000001</v>
      </c>
      <c r="P106" s="22">
        <v>8516.01</v>
      </c>
      <c r="Q106" s="9" t="s">
        <v>364</v>
      </c>
      <c r="V106"/>
    </row>
    <row r="107" spans="1:22" ht="15.5" x14ac:dyDescent="0.35">
      <c r="A107" s="11" t="s">
        <v>365</v>
      </c>
      <c r="B107" s="2" t="s">
        <v>105</v>
      </c>
      <c r="C107" s="55">
        <v>313714.88</v>
      </c>
      <c r="D107" s="22">
        <v>600.25</v>
      </c>
      <c r="E107" s="22">
        <v>20074.580000000002</v>
      </c>
      <c r="F107" s="31" t="str">
        <f t="shared" si="2"/>
        <v>Required</v>
      </c>
      <c r="G107" s="17">
        <f>FinalAllocation[[#This Row],[Required CCEIS Carryover (267)]]+FinalAllocation[[#This Row],[Required CCEIS Current FY (269)]]</f>
        <v>20674.830000000002</v>
      </c>
      <c r="H107" s="53">
        <v>0</v>
      </c>
      <c r="I107" s="50">
        <v>0</v>
      </c>
      <c r="J107" s="22">
        <f>FinalAllocation[[#This Row],[Required PSPS Carryover (266)]]+FinalAllocation[[#This Row],[Required PSPS Current FY (268)]]</f>
        <v>0</v>
      </c>
      <c r="K107" s="50">
        <v>162315.63</v>
      </c>
      <c r="L107" s="51">
        <v>23306.87</v>
      </c>
      <c r="M107" s="50">
        <v>4415.41</v>
      </c>
      <c r="N107" s="53">
        <v>0</v>
      </c>
      <c r="O107" s="59">
        <v>29878.34</v>
      </c>
      <c r="P107" s="22">
        <v>10606.31</v>
      </c>
      <c r="Q107" s="9" t="s">
        <v>365</v>
      </c>
      <c r="V107"/>
    </row>
    <row r="108" spans="1:22" ht="15.5" x14ac:dyDescent="0.35">
      <c r="A108" s="11" t="s">
        <v>366</v>
      </c>
      <c r="B108" s="2" t="s">
        <v>106</v>
      </c>
      <c r="C108" s="55">
        <v>1081250.74</v>
      </c>
      <c r="D108" s="22">
        <v>0</v>
      </c>
      <c r="E108" s="22">
        <v>0</v>
      </c>
      <c r="F108" s="31" t="str">
        <f t="shared" si="2"/>
        <v>Not Required</v>
      </c>
      <c r="G108" s="17">
        <f>FinalAllocation[[#This Row],[Required CCEIS Carryover (267)]]+FinalAllocation[[#This Row],[Required CCEIS Current FY (269)]]</f>
        <v>0</v>
      </c>
      <c r="H108" s="53">
        <v>7951.39</v>
      </c>
      <c r="I108" s="50">
        <v>7146.58</v>
      </c>
      <c r="J108" s="22">
        <f>FinalAllocation[[#This Row],[Required PSPS Carryover (266)]]+FinalAllocation[[#This Row],[Required PSPS Current FY (268)]]</f>
        <v>15097.97</v>
      </c>
      <c r="K108" s="50">
        <v>529509.81999999995</v>
      </c>
      <c r="L108" s="51">
        <v>32898.85</v>
      </c>
      <c r="M108" s="50">
        <v>20908.060000000001</v>
      </c>
      <c r="N108" s="53">
        <v>0</v>
      </c>
      <c r="O108" s="59">
        <v>99964.03</v>
      </c>
      <c r="P108" s="22">
        <v>35483.360000000001</v>
      </c>
      <c r="Q108" s="9" t="s">
        <v>366</v>
      </c>
      <c r="V108"/>
    </row>
    <row r="109" spans="1:22" ht="15.5" x14ac:dyDescent="0.35">
      <c r="A109" s="11" t="s">
        <v>367</v>
      </c>
      <c r="B109" s="1" t="s">
        <v>107</v>
      </c>
      <c r="C109" s="55">
        <v>1973202.56</v>
      </c>
      <c r="D109" s="22">
        <v>0</v>
      </c>
      <c r="E109" s="22">
        <v>0</v>
      </c>
      <c r="F109" s="31" t="str">
        <f t="shared" si="2"/>
        <v>Not Required</v>
      </c>
      <c r="G109" s="17">
        <f>FinalAllocation[[#This Row],[Required CCEIS Carryover (267)]]+FinalAllocation[[#This Row],[Required CCEIS Current FY (269)]]</f>
        <v>0</v>
      </c>
      <c r="H109" s="53">
        <v>5620.17</v>
      </c>
      <c r="I109" s="50">
        <v>5950.54</v>
      </c>
      <c r="J109" s="22">
        <f>FinalAllocation[[#This Row],[Required PSPS Carryover (266)]]+FinalAllocation[[#This Row],[Required PSPS Current FY (268)]]</f>
        <v>11570.71</v>
      </c>
      <c r="K109" s="50">
        <v>904321.12</v>
      </c>
      <c r="L109" s="51">
        <v>902.05</v>
      </c>
      <c r="M109" s="50">
        <v>106330.22</v>
      </c>
      <c r="N109" s="53">
        <v>0</v>
      </c>
      <c r="O109" s="59">
        <v>281232.14</v>
      </c>
      <c r="P109" s="22">
        <v>99826.55</v>
      </c>
      <c r="Q109" s="9" t="s">
        <v>367</v>
      </c>
      <c r="V109"/>
    </row>
    <row r="110" spans="1:22" ht="15.5" x14ac:dyDescent="0.35">
      <c r="A110" s="11" t="s">
        <v>368</v>
      </c>
      <c r="B110" s="1" t="s">
        <v>108</v>
      </c>
      <c r="C110" s="55">
        <v>1452024.06</v>
      </c>
      <c r="D110" s="22">
        <v>0</v>
      </c>
      <c r="E110" s="22">
        <v>70455.509999999995</v>
      </c>
      <c r="F110" s="31" t="str">
        <f t="shared" si="2"/>
        <v>Required</v>
      </c>
      <c r="G110" s="17">
        <f>FinalAllocation[[#This Row],[Required CCEIS Carryover (267)]]+FinalAllocation[[#This Row],[Required CCEIS Current FY (269)]]</f>
        <v>70455.509999999995</v>
      </c>
      <c r="H110" s="53">
        <v>4658.66</v>
      </c>
      <c r="I110" s="50">
        <v>2853.16</v>
      </c>
      <c r="J110" s="22">
        <f>FinalAllocation[[#This Row],[Required PSPS Carryover (266)]]+FinalAllocation[[#This Row],[Required PSPS Current FY (268)]]</f>
        <v>7511.82</v>
      </c>
      <c r="K110" s="50">
        <v>482047.73</v>
      </c>
      <c r="L110" s="51">
        <v>4199.2</v>
      </c>
      <c r="M110" s="50">
        <v>25148.06</v>
      </c>
      <c r="N110" s="53">
        <v>23.14</v>
      </c>
      <c r="O110" s="59">
        <v>120105</v>
      </c>
      <c r="P110" s="22">
        <v>65749.31</v>
      </c>
      <c r="Q110" s="9" t="s">
        <v>368</v>
      </c>
      <c r="V110"/>
    </row>
    <row r="111" spans="1:22" ht="15.5" x14ac:dyDescent="0.35">
      <c r="A111" s="11" t="s">
        <v>369</v>
      </c>
      <c r="B111" s="2" t="s">
        <v>109</v>
      </c>
      <c r="C111" s="55">
        <v>515806.4</v>
      </c>
      <c r="D111" s="22">
        <v>0</v>
      </c>
      <c r="E111" s="22">
        <v>0</v>
      </c>
      <c r="F111" s="31" t="str">
        <f t="shared" si="2"/>
        <v>Not Required</v>
      </c>
      <c r="G111" s="17">
        <f>FinalAllocation[[#This Row],[Required CCEIS Carryover (267)]]+FinalAllocation[[#This Row],[Required CCEIS Current FY (269)]]</f>
        <v>0</v>
      </c>
      <c r="H111" s="53">
        <v>2859.9</v>
      </c>
      <c r="I111" s="50">
        <v>9561.34</v>
      </c>
      <c r="J111" s="22">
        <f>FinalAllocation[[#This Row],[Required PSPS Carryover (266)]]+FinalAllocation[[#This Row],[Required PSPS Current FY (268)]]</f>
        <v>12421.24</v>
      </c>
      <c r="K111" s="50">
        <v>153916.09</v>
      </c>
      <c r="L111" s="51">
        <v>0</v>
      </c>
      <c r="M111" s="50">
        <v>25989.53</v>
      </c>
      <c r="N111" s="53">
        <v>0</v>
      </c>
      <c r="O111" s="59">
        <v>119086</v>
      </c>
      <c r="P111" s="22">
        <v>33938.22</v>
      </c>
      <c r="Q111" s="9" t="s">
        <v>369</v>
      </c>
      <c r="V111"/>
    </row>
    <row r="112" spans="1:22" ht="15.5" x14ac:dyDescent="0.35">
      <c r="A112" s="11" t="s">
        <v>370</v>
      </c>
      <c r="B112" s="2" t="s">
        <v>110</v>
      </c>
      <c r="C112" s="55">
        <v>555586.5</v>
      </c>
      <c r="D112" s="22">
        <v>0</v>
      </c>
      <c r="E112" s="22">
        <v>0</v>
      </c>
      <c r="F112" s="31" t="str">
        <f t="shared" si="2"/>
        <v>Not Required</v>
      </c>
      <c r="G112" s="17">
        <f>FinalAllocation[[#This Row],[Required CCEIS Carryover (267)]]+FinalAllocation[[#This Row],[Required CCEIS Current FY (269)]]</f>
        <v>0</v>
      </c>
      <c r="H112" s="53">
        <v>12414.63</v>
      </c>
      <c r="I112" s="50">
        <v>8853.7099999999991</v>
      </c>
      <c r="J112" s="22">
        <f>FinalAllocation[[#This Row],[Required PSPS Carryover (266)]]+FinalAllocation[[#This Row],[Required PSPS Current FY (268)]]</f>
        <v>21268.34</v>
      </c>
      <c r="K112" s="50">
        <v>236256.65</v>
      </c>
      <c r="L112" s="51">
        <v>5084.68</v>
      </c>
      <c r="M112" s="50">
        <v>14251.28</v>
      </c>
      <c r="N112" s="53">
        <v>0</v>
      </c>
      <c r="O112" s="59">
        <v>75972.66</v>
      </c>
      <c r="P112" s="22">
        <v>26967.360000000001</v>
      </c>
      <c r="Q112" s="9" t="s">
        <v>370</v>
      </c>
      <c r="V112"/>
    </row>
    <row r="113" spans="1:22" ht="15.5" x14ac:dyDescent="0.35">
      <c r="A113" s="11" t="s">
        <v>371</v>
      </c>
      <c r="B113" s="1" t="s">
        <v>111</v>
      </c>
      <c r="C113" s="55">
        <v>254858.07</v>
      </c>
      <c r="D113" s="22">
        <v>0</v>
      </c>
      <c r="E113" s="22">
        <v>0</v>
      </c>
      <c r="F113" s="31" t="str">
        <f t="shared" si="2"/>
        <v>Not Required</v>
      </c>
      <c r="G113" s="17">
        <f>FinalAllocation[[#This Row],[Required CCEIS Carryover (267)]]+FinalAllocation[[#This Row],[Required CCEIS Current FY (269)]]</f>
        <v>0</v>
      </c>
      <c r="H113" s="53">
        <v>9212.1</v>
      </c>
      <c r="I113" s="50">
        <v>0</v>
      </c>
      <c r="J113" s="22">
        <f>FinalAllocation[[#This Row],[Required PSPS Carryover (266)]]+FinalAllocation[[#This Row],[Required PSPS Current FY (268)]]</f>
        <v>9212.1</v>
      </c>
      <c r="K113" s="50">
        <v>138118.37</v>
      </c>
      <c r="L113" s="51">
        <v>0</v>
      </c>
      <c r="M113" s="50">
        <v>12479.06</v>
      </c>
      <c r="N113" s="53">
        <v>0</v>
      </c>
      <c r="O113" s="59">
        <v>26657.07</v>
      </c>
      <c r="P113" s="22">
        <v>9462.23</v>
      </c>
      <c r="Q113" s="9" t="s">
        <v>371</v>
      </c>
      <c r="V113"/>
    </row>
    <row r="114" spans="1:22" ht="15.5" x14ac:dyDescent="0.35">
      <c r="A114" s="11" t="s">
        <v>372</v>
      </c>
      <c r="B114" s="1" t="s">
        <v>112</v>
      </c>
      <c r="C114" s="55">
        <v>498248.68</v>
      </c>
      <c r="D114" s="22">
        <v>0</v>
      </c>
      <c r="E114" s="22">
        <v>0</v>
      </c>
      <c r="F114" s="31" t="str">
        <f t="shared" si="2"/>
        <v>Not Required</v>
      </c>
      <c r="G114" s="17">
        <f>FinalAllocation[[#This Row],[Required CCEIS Carryover (267)]]+FinalAllocation[[#This Row],[Required CCEIS Current FY (269)]]</f>
        <v>0</v>
      </c>
      <c r="H114" s="53">
        <v>4313.7299999999996</v>
      </c>
      <c r="I114" s="50">
        <v>1646.88</v>
      </c>
      <c r="J114" s="22">
        <f>FinalAllocation[[#This Row],[Required PSPS Carryover (266)]]+FinalAllocation[[#This Row],[Required PSPS Current FY (268)]]</f>
        <v>5960.61</v>
      </c>
      <c r="K114" s="50">
        <v>215029.26</v>
      </c>
      <c r="L114" s="51">
        <v>0</v>
      </c>
      <c r="M114" s="50">
        <v>22605</v>
      </c>
      <c r="N114" s="53">
        <v>0</v>
      </c>
      <c r="O114" s="59">
        <v>69308.39</v>
      </c>
      <c r="P114" s="22">
        <v>24601.8</v>
      </c>
      <c r="Q114" s="9" t="s">
        <v>372</v>
      </c>
      <c r="V114"/>
    </row>
    <row r="115" spans="1:22" ht="15.5" x14ac:dyDescent="0.35">
      <c r="A115" s="11" t="s">
        <v>373</v>
      </c>
      <c r="B115" s="2" t="s">
        <v>113</v>
      </c>
      <c r="C115" s="55">
        <v>161892.71</v>
      </c>
      <c r="D115" s="22">
        <v>0</v>
      </c>
      <c r="E115" s="22">
        <v>0</v>
      </c>
      <c r="F115" s="31" t="str">
        <f t="shared" si="2"/>
        <v>Not Required</v>
      </c>
      <c r="G115" s="17">
        <f>FinalAllocation[[#This Row],[Required CCEIS Carryover (267)]]+FinalAllocation[[#This Row],[Required CCEIS Current FY (269)]]</f>
        <v>0</v>
      </c>
      <c r="H115" s="53">
        <v>0</v>
      </c>
      <c r="I115" s="50">
        <v>0</v>
      </c>
      <c r="J115" s="22">
        <f>FinalAllocation[[#This Row],[Required PSPS Carryover (266)]]+FinalAllocation[[#This Row],[Required PSPS Current FY (268)]]</f>
        <v>0</v>
      </c>
      <c r="K115" s="50">
        <v>172265.23</v>
      </c>
      <c r="L115" s="51">
        <v>0</v>
      </c>
      <c r="M115" s="50">
        <v>16521.88</v>
      </c>
      <c r="N115" s="53">
        <v>0</v>
      </c>
      <c r="O115" s="59">
        <v>54647</v>
      </c>
      <c r="P115" s="22">
        <v>19397.57</v>
      </c>
      <c r="Q115" s="9" t="s">
        <v>373</v>
      </c>
      <c r="V115"/>
    </row>
    <row r="116" spans="1:22" ht="15.5" x14ac:dyDescent="0.35">
      <c r="A116" s="11" t="s">
        <v>374</v>
      </c>
      <c r="B116" s="1" t="s">
        <v>114</v>
      </c>
      <c r="C116" s="55">
        <v>847297.04</v>
      </c>
      <c r="D116" s="22">
        <v>0</v>
      </c>
      <c r="E116" s="22">
        <v>0</v>
      </c>
      <c r="F116" s="31" t="str">
        <f t="shared" si="2"/>
        <v>Not Required</v>
      </c>
      <c r="G116" s="17">
        <f>FinalAllocation[[#This Row],[Required CCEIS Carryover (267)]]+FinalAllocation[[#This Row],[Required CCEIS Current FY (269)]]</f>
        <v>0</v>
      </c>
      <c r="H116" s="53">
        <v>5759.49</v>
      </c>
      <c r="I116" s="50">
        <v>7798.14</v>
      </c>
      <c r="J116" s="22">
        <f>FinalAllocation[[#This Row],[Required PSPS Carryover (266)]]+FinalAllocation[[#This Row],[Required PSPS Current FY (268)]]</f>
        <v>13557.63</v>
      </c>
      <c r="K116" s="50">
        <v>427759.1</v>
      </c>
      <c r="L116" s="51">
        <v>0</v>
      </c>
      <c r="M116" s="50">
        <v>34870.379999999997</v>
      </c>
      <c r="N116" s="53">
        <v>0</v>
      </c>
      <c r="O116" s="59">
        <v>59978.41</v>
      </c>
      <c r="P116" s="22">
        <v>21290.02</v>
      </c>
      <c r="Q116" s="9" t="s">
        <v>374</v>
      </c>
      <c r="V116"/>
    </row>
    <row r="117" spans="1:22" ht="15.5" x14ac:dyDescent="0.35">
      <c r="A117" s="11" t="s">
        <v>375</v>
      </c>
      <c r="B117" s="1" t="s">
        <v>115</v>
      </c>
      <c r="C117" s="55">
        <v>398808.77</v>
      </c>
      <c r="D117" s="22">
        <v>0</v>
      </c>
      <c r="E117" s="22">
        <v>0</v>
      </c>
      <c r="F117" s="31" t="str">
        <f t="shared" si="2"/>
        <v>Not Required</v>
      </c>
      <c r="G117" s="17">
        <f>FinalAllocation[[#This Row],[Required CCEIS Carryover (267)]]+FinalAllocation[[#This Row],[Required CCEIS Current FY (269)]]</f>
        <v>0</v>
      </c>
      <c r="H117" s="53">
        <v>8529.65</v>
      </c>
      <c r="I117" s="50">
        <v>5079.47</v>
      </c>
      <c r="J117" s="22">
        <f>FinalAllocation[[#This Row],[Required PSPS Carryover (266)]]+FinalAllocation[[#This Row],[Required PSPS Current FY (268)]]</f>
        <v>13609.12</v>
      </c>
      <c r="K117" s="50">
        <v>303433.7</v>
      </c>
      <c r="L117" s="51">
        <v>46541.599999999999</v>
      </c>
      <c r="M117" s="50">
        <v>9369.65</v>
      </c>
      <c r="N117" s="53">
        <v>0</v>
      </c>
      <c r="O117" s="59">
        <v>30655.63</v>
      </c>
      <c r="P117" s="22">
        <v>10881.57</v>
      </c>
      <c r="Q117" s="9" t="s">
        <v>375</v>
      </c>
      <c r="V117"/>
    </row>
    <row r="118" spans="1:22" ht="15.5" x14ac:dyDescent="0.35">
      <c r="A118" s="11" t="s">
        <v>376</v>
      </c>
      <c r="B118" s="1" t="s">
        <v>116</v>
      </c>
      <c r="C118" s="55">
        <v>4277570.6500000004</v>
      </c>
      <c r="D118" s="22">
        <v>72510.53</v>
      </c>
      <c r="E118" s="22">
        <v>181507.33</v>
      </c>
      <c r="F118" s="31" t="str">
        <f t="shared" si="2"/>
        <v>Required</v>
      </c>
      <c r="G118" s="17">
        <f>FinalAllocation[[#This Row],[Required CCEIS Carryover (267)]]+FinalAllocation[[#This Row],[Required CCEIS Current FY (269)]]</f>
        <v>254017.86</v>
      </c>
      <c r="H118" s="53">
        <v>6106.63</v>
      </c>
      <c r="I118" s="50">
        <v>6543.97</v>
      </c>
      <c r="J118" s="22">
        <f>FinalAllocation[[#This Row],[Required PSPS Carryover (266)]]+FinalAllocation[[#This Row],[Required PSPS Current FY (268)]]</f>
        <v>12650.6</v>
      </c>
      <c r="K118" s="50">
        <v>1292392.1299999999</v>
      </c>
      <c r="L118" s="51">
        <v>0</v>
      </c>
      <c r="M118" s="50">
        <v>38843.69</v>
      </c>
      <c r="N118" s="53">
        <v>36.380000000000003</v>
      </c>
      <c r="O118" s="59">
        <v>186599.55</v>
      </c>
      <c r="P118" s="22">
        <v>66235.61</v>
      </c>
      <c r="Q118" s="9" t="s">
        <v>376</v>
      </c>
      <c r="V118"/>
    </row>
    <row r="119" spans="1:22" ht="15.5" x14ac:dyDescent="0.35">
      <c r="A119" s="11" t="s">
        <v>377</v>
      </c>
      <c r="B119" s="1" t="s">
        <v>117</v>
      </c>
      <c r="C119" s="55">
        <v>1108818.22</v>
      </c>
      <c r="D119" s="22">
        <v>0</v>
      </c>
      <c r="E119" s="22">
        <v>0</v>
      </c>
      <c r="F119" s="31" t="str">
        <f t="shared" si="2"/>
        <v>Not Required</v>
      </c>
      <c r="G119" s="17">
        <f>FinalAllocation[[#This Row],[Required CCEIS Carryover (267)]]+FinalAllocation[[#This Row],[Required CCEIS Current FY (269)]]</f>
        <v>0</v>
      </c>
      <c r="H119" s="53">
        <v>0</v>
      </c>
      <c r="I119" s="50">
        <v>0</v>
      </c>
      <c r="J119" s="22">
        <f>FinalAllocation[[#This Row],[Required PSPS Carryover (266)]]+FinalAllocation[[#This Row],[Required PSPS Current FY (268)]]</f>
        <v>0</v>
      </c>
      <c r="K119" s="50">
        <v>548036.9</v>
      </c>
      <c r="L119" s="51">
        <v>0</v>
      </c>
      <c r="M119" s="50">
        <v>43626.44</v>
      </c>
      <c r="N119" s="53">
        <v>0</v>
      </c>
      <c r="O119" s="59">
        <v>51981.29</v>
      </c>
      <c r="P119" s="22">
        <v>18451.349999999999</v>
      </c>
      <c r="Q119" s="9" t="s">
        <v>377</v>
      </c>
      <c r="V119"/>
    </row>
    <row r="120" spans="1:22" ht="15.5" x14ac:dyDescent="0.35">
      <c r="A120" s="11" t="s">
        <v>378</v>
      </c>
      <c r="B120" s="1" t="s">
        <v>118</v>
      </c>
      <c r="C120" s="55">
        <v>1617226.4</v>
      </c>
      <c r="D120" s="22">
        <v>0</v>
      </c>
      <c r="E120" s="22">
        <v>0</v>
      </c>
      <c r="F120" s="31" t="str">
        <f t="shared" si="2"/>
        <v>Not Required</v>
      </c>
      <c r="G120" s="17">
        <f>FinalAllocation[[#This Row],[Required CCEIS Carryover (267)]]+FinalAllocation[[#This Row],[Required CCEIS Current FY (269)]]</f>
        <v>0</v>
      </c>
      <c r="H120" s="53">
        <v>0</v>
      </c>
      <c r="I120" s="50">
        <v>15054.73</v>
      </c>
      <c r="J120" s="22">
        <f>FinalAllocation[[#This Row],[Required PSPS Carryover (266)]]+FinalAllocation[[#This Row],[Required PSPS Current FY (268)]]</f>
        <v>15054.73</v>
      </c>
      <c r="K120" s="50">
        <v>797986.18</v>
      </c>
      <c r="L120" s="51">
        <v>3353.77</v>
      </c>
      <c r="M120" s="50">
        <v>24754.54</v>
      </c>
      <c r="N120" s="53">
        <v>0</v>
      </c>
      <c r="O120" s="59">
        <v>61311.27</v>
      </c>
      <c r="P120" s="22">
        <v>21763.13</v>
      </c>
      <c r="Q120" s="9" t="s">
        <v>378</v>
      </c>
      <c r="V120"/>
    </row>
    <row r="121" spans="1:22" ht="15.5" x14ac:dyDescent="0.35">
      <c r="A121" s="11" t="s">
        <v>379</v>
      </c>
      <c r="B121" s="1" t="s">
        <v>119</v>
      </c>
      <c r="C121" s="55">
        <v>91198.91</v>
      </c>
      <c r="D121" s="22">
        <v>0</v>
      </c>
      <c r="E121" s="22">
        <v>0</v>
      </c>
      <c r="F121" s="31" t="str">
        <f t="shared" si="2"/>
        <v>Not Required</v>
      </c>
      <c r="G121" s="17">
        <f>FinalAllocation[[#This Row],[Required CCEIS Carryover (267)]]+FinalAllocation[[#This Row],[Required CCEIS Current FY (269)]]</f>
        <v>0</v>
      </c>
      <c r="H121" s="53">
        <v>0</v>
      </c>
      <c r="I121" s="50">
        <v>0</v>
      </c>
      <c r="J121" s="22">
        <f>FinalAllocation[[#This Row],[Required PSPS Carryover (266)]]+FinalAllocation[[#This Row],[Required PSPS Current FY (268)]]</f>
        <v>0</v>
      </c>
      <c r="K121" s="50">
        <v>314130.3</v>
      </c>
      <c r="L121" s="52">
        <v>0</v>
      </c>
      <c r="M121" s="50">
        <v>11656.66</v>
      </c>
      <c r="N121" s="53">
        <v>0</v>
      </c>
      <c r="O121" s="59">
        <v>0</v>
      </c>
      <c r="P121" s="22">
        <v>0</v>
      </c>
      <c r="Q121" s="9" t="s">
        <v>379</v>
      </c>
      <c r="V121"/>
    </row>
    <row r="122" spans="1:22" ht="15.75" customHeight="1" x14ac:dyDescent="0.35">
      <c r="A122" s="11" t="s">
        <v>380</v>
      </c>
      <c r="B122" s="1" t="s">
        <v>120</v>
      </c>
      <c r="C122" s="55">
        <v>61790.15</v>
      </c>
      <c r="D122" s="22">
        <v>0</v>
      </c>
      <c r="E122" s="22">
        <v>0</v>
      </c>
      <c r="F122" s="31" t="str">
        <f t="shared" si="2"/>
        <v>Not Required</v>
      </c>
      <c r="G122" s="17">
        <f>FinalAllocation[[#This Row],[Required CCEIS Carryover (267)]]+FinalAllocation[[#This Row],[Required CCEIS Current FY (269)]]</f>
        <v>0</v>
      </c>
      <c r="H122" s="53">
        <v>0</v>
      </c>
      <c r="I122" s="50">
        <v>0</v>
      </c>
      <c r="J122" s="22">
        <f>FinalAllocation[[#This Row],[Required PSPS Carryover (266)]]+FinalAllocation[[#This Row],[Required PSPS Current FY (268)]]</f>
        <v>0</v>
      </c>
      <c r="K122" s="50">
        <v>20456.46</v>
      </c>
      <c r="L122" s="51">
        <v>0</v>
      </c>
      <c r="M122" s="50">
        <v>0</v>
      </c>
      <c r="N122" s="53">
        <v>0</v>
      </c>
      <c r="O122" s="59">
        <v>0</v>
      </c>
      <c r="P122" s="22">
        <v>0</v>
      </c>
      <c r="Q122" s="9" t="s">
        <v>380</v>
      </c>
      <c r="V122"/>
    </row>
    <row r="123" spans="1:22" ht="15.5" x14ac:dyDescent="0.35">
      <c r="A123" s="11" t="s">
        <v>381</v>
      </c>
      <c r="B123" s="2" t="s">
        <v>121</v>
      </c>
      <c r="C123" s="55">
        <v>2199903.0499999998</v>
      </c>
      <c r="D123" s="22">
        <v>3344.81</v>
      </c>
      <c r="E123" s="22">
        <v>0</v>
      </c>
      <c r="F123" s="31" t="str">
        <f t="shared" si="2"/>
        <v>Required</v>
      </c>
      <c r="G123" s="17">
        <f>FinalAllocation[[#This Row],[Required CCEIS Carryover (267)]]+FinalAllocation[[#This Row],[Required CCEIS Current FY (269)]]</f>
        <v>3344.81</v>
      </c>
      <c r="H123" s="53">
        <v>0</v>
      </c>
      <c r="I123" s="50">
        <v>4807.09</v>
      </c>
      <c r="J123" s="22">
        <f>FinalAllocation[[#This Row],[Required PSPS Carryover (266)]]+FinalAllocation[[#This Row],[Required PSPS Current FY (268)]]</f>
        <v>4807.09</v>
      </c>
      <c r="K123" s="50">
        <v>691269.93</v>
      </c>
      <c r="L123" s="51">
        <v>0</v>
      </c>
      <c r="M123" s="50">
        <v>21111.99</v>
      </c>
      <c r="N123" s="53">
        <v>0</v>
      </c>
      <c r="O123" s="59">
        <v>118623.98</v>
      </c>
      <c r="P123" s="22">
        <v>42106.92</v>
      </c>
      <c r="Q123" s="9" t="s">
        <v>381</v>
      </c>
      <c r="V123"/>
    </row>
    <row r="124" spans="1:22" ht="15.5" x14ac:dyDescent="0.35">
      <c r="A124" s="11" t="s">
        <v>382</v>
      </c>
      <c r="B124" s="2" t="s">
        <v>122</v>
      </c>
      <c r="C124" s="55">
        <v>929372.85</v>
      </c>
      <c r="D124" s="22">
        <v>0</v>
      </c>
      <c r="E124" s="22">
        <v>0</v>
      </c>
      <c r="F124" s="31" t="str">
        <f t="shared" si="2"/>
        <v>Not Required</v>
      </c>
      <c r="G124" s="17">
        <f>FinalAllocation[[#This Row],[Required CCEIS Carryover (267)]]+FinalAllocation[[#This Row],[Required CCEIS Current FY (269)]]</f>
        <v>0</v>
      </c>
      <c r="H124" s="53">
        <v>0</v>
      </c>
      <c r="I124" s="50">
        <v>0</v>
      </c>
      <c r="J124" s="22">
        <f>FinalAllocation[[#This Row],[Required PSPS Carryover (266)]]+FinalAllocation[[#This Row],[Required PSPS Current FY (268)]]</f>
        <v>0</v>
      </c>
      <c r="K124" s="50">
        <v>344124.77</v>
      </c>
      <c r="L124" s="51">
        <v>0</v>
      </c>
      <c r="M124" s="50">
        <v>10392.27</v>
      </c>
      <c r="N124" s="53">
        <v>0</v>
      </c>
      <c r="O124" s="59">
        <v>55037.63</v>
      </c>
      <c r="P124" s="22">
        <v>18924.46</v>
      </c>
      <c r="Q124" s="9" t="s">
        <v>382</v>
      </c>
      <c r="V124"/>
    </row>
    <row r="125" spans="1:22" ht="15.5" x14ac:dyDescent="0.35">
      <c r="A125" s="11" t="s">
        <v>383</v>
      </c>
      <c r="B125" s="2" t="s">
        <v>123</v>
      </c>
      <c r="C125" s="55">
        <v>417089.04</v>
      </c>
      <c r="D125" s="22">
        <v>0</v>
      </c>
      <c r="E125" s="22">
        <v>0</v>
      </c>
      <c r="F125" s="31" t="str">
        <f t="shared" si="2"/>
        <v>Not Required</v>
      </c>
      <c r="G125" s="17">
        <f>FinalAllocation[[#This Row],[Required CCEIS Carryover (267)]]+FinalAllocation[[#This Row],[Required CCEIS Current FY (269)]]</f>
        <v>0</v>
      </c>
      <c r="H125" s="53">
        <v>0</v>
      </c>
      <c r="I125" s="50">
        <v>0</v>
      </c>
      <c r="J125" s="22">
        <f>FinalAllocation[[#This Row],[Required PSPS Carryover (266)]]+FinalAllocation[[#This Row],[Required PSPS Current FY (268)]]</f>
        <v>0</v>
      </c>
      <c r="K125" s="50">
        <v>190182.81</v>
      </c>
      <c r="L125" s="51">
        <v>650</v>
      </c>
      <c r="M125" s="50">
        <v>7252.06</v>
      </c>
      <c r="N125" s="53">
        <v>0</v>
      </c>
      <c r="O125" s="59">
        <v>29322.78</v>
      </c>
      <c r="P125" s="22">
        <v>10408.450000000001</v>
      </c>
      <c r="Q125" s="9" t="s">
        <v>383</v>
      </c>
      <c r="V125"/>
    </row>
    <row r="126" spans="1:22" ht="15.5" x14ac:dyDescent="0.35">
      <c r="A126" s="11" t="s">
        <v>384</v>
      </c>
      <c r="B126" s="2" t="s">
        <v>124</v>
      </c>
      <c r="C126" s="55">
        <v>425673.51</v>
      </c>
      <c r="D126" s="22">
        <v>3159.74</v>
      </c>
      <c r="E126" s="22">
        <v>33500.839999999997</v>
      </c>
      <c r="F126" s="31" t="str">
        <f t="shared" si="2"/>
        <v>Required</v>
      </c>
      <c r="G126" s="17">
        <f>FinalAllocation[[#This Row],[Required CCEIS Carryover (267)]]+FinalAllocation[[#This Row],[Required CCEIS Current FY (269)]]</f>
        <v>36660.58</v>
      </c>
      <c r="H126" s="53">
        <v>0</v>
      </c>
      <c r="I126" s="50">
        <v>5227.25</v>
      </c>
      <c r="J126" s="22">
        <f>FinalAllocation[[#This Row],[Required PSPS Carryover (266)]]+FinalAllocation[[#This Row],[Required PSPS Current FY (268)]]</f>
        <v>5227.25</v>
      </c>
      <c r="K126" s="50">
        <v>205231.81</v>
      </c>
      <c r="L126" s="51">
        <v>0</v>
      </c>
      <c r="M126" s="50">
        <v>29930.74</v>
      </c>
      <c r="N126" s="53">
        <v>0</v>
      </c>
      <c r="O126" s="59">
        <v>83979.63</v>
      </c>
      <c r="P126" s="22">
        <v>17978.240000000002</v>
      </c>
      <c r="Q126" s="9" t="s">
        <v>384</v>
      </c>
      <c r="V126"/>
    </row>
    <row r="127" spans="1:22" ht="15.5" x14ac:dyDescent="0.35">
      <c r="A127" s="11" t="s">
        <v>385</v>
      </c>
      <c r="B127" s="1" t="s">
        <v>125</v>
      </c>
      <c r="C127" s="55">
        <v>339285.04</v>
      </c>
      <c r="D127" s="22">
        <v>0</v>
      </c>
      <c r="E127" s="22">
        <v>0</v>
      </c>
      <c r="F127" s="31" t="str">
        <f t="shared" si="2"/>
        <v>Not Required</v>
      </c>
      <c r="G127" s="17">
        <f>FinalAllocation[[#This Row],[Required CCEIS Carryover (267)]]+FinalAllocation[[#This Row],[Required CCEIS Current FY (269)]]</f>
        <v>0</v>
      </c>
      <c r="H127" s="53">
        <v>0</v>
      </c>
      <c r="I127" s="50">
        <v>0</v>
      </c>
      <c r="J127" s="22">
        <f>FinalAllocation[[#This Row],[Required PSPS Carryover (266)]]+FinalAllocation[[#This Row],[Required PSPS Current FY (268)]]</f>
        <v>0</v>
      </c>
      <c r="K127" s="50">
        <v>375180.19</v>
      </c>
      <c r="L127" s="51">
        <v>47099.66</v>
      </c>
      <c r="M127" s="50">
        <v>13267.08</v>
      </c>
      <c r="N127" s="53">
        <v>0</v>
      </c>
      <c r="O127" s="59">
        <v>19992.8</v>
      </c>
      <c r="P127" s="22">
        <v>7096.67</v>
      </c>
      <c r="Q127" s="9" t="s">
        <v>385</v>
      </c>
      <c r="V127"/>
    </row>
    <row r="128" spans="1:22" ht="15.5" x14ac:dyDescent="0.35">
      <c r="A128" s="11" t="s">
        <v>386</v>
      </c>
      <c r="B128" s="1" t="s">
        <v>126</v>
      </c>
      <c r="C128" s="55">
        <v>384090.55</v>
      </c>
      <c r="D128" s="22">
        <v>0</v>
      </c>
      <c r="E128" s="22">
        <v>0</v>
      </c>
      <c r="F128" s="31" t="str">
        <f t="shared" si="2"/>
        <v>Not Required</v>
      </c>
      <c r="G128" s="17">
        <f>FinalAllocation[[#This Row],[Required CCEIS Carryover (267)]]+FinalAllocation[[#This Row],[Required CCEIS Current FY (269)]]</f>
        <v>0</v>
      </c>
      <c r="H128" s="53">
        <v>4783.2299999999996</v>
      </c>
      <c r="I128" s="50">
        <v>4803.3500000000004</v>
      </c>
      <c r="J128" s="22">
        <f>FinalAllocation[[#This Row],[Required PSPS Carryover (266)]]+FinalAllocation[[#This Row],[Required PSPS Current FY (268)]]</f>
        <v>9586.58</v>
      </c>
      <c r="K128" s="50">
        <v>247177.08</v>
      </c>
      <c r="L128" s="51">
        <v>0</v>
      </c>
      <c r="M128" s="50">
        <v>17703.78</v>
      </c>
      <c r="N128" s="53">
        <v>0</v>
      </c>
      <c r="O128" s="59">
        <v>34654.19</v>
      </c>
      <c r="P128" s="22">
        <v>12300.9</v>
      </c>
      <c r="Q128" s="9" t="s">
        <v>386</v>
      </c>
      <c r="V128"/>
    </row>
    <row r="129" spans="1:22" ht="15.5" x14ac:dyDescent="0.35">
      <c r="A129" s="11" t="s">
        <v>387</v>
      </c>
      <c r="B129" s="2" t="s">
        <v>127</v>
      </c>
      <c r="C129" s="55">
        <v>316496.2</v>
      </c>
      <c r="D129" s="22">
        <v>0</v>
      </c>
      <c r="E129" s="22">
        <v>0</v>
      </c>
      <c r="F129" s="31" t="str">
        <f t="shared" ref="F129:F192" si="3">IF(G129=0,"Not Required","Required")</f>
        <v>Not Required</v>
      </c>
      <c r="G129" s="17">
        <f>FinalAllocation[[#This Row],[Required CCEIS Carryover (267)]]+FinalAllocation[[#This Row],[Required CCEIS Current FY (269)]]</f>
        <v>0</v>
      </c>
      <c r="H129" s="53">
        <v>2800.7</v>
      </c>
      <c r="I129" s="50">
        <v>3166.77</v>
      </c>
      <c r="J129" s="22">
        <f>FinalAllocation[[#This Row],[Required PSPS Carryover (266)]]+FinalAllocation[[#This Row],[Required PSPS Current FY (268)]]</f>
        <v>5967.47</v>
      </c>
      <c r="K129" s="50">
        <v>122122.43</v>
      </c>
      <c r="L129" s="51">
        <v>0</v>
      </c>
      <c r="M129" s="50">
        <v>11075.79</v>
      </c>
      <c r="N129" s="53">
        <v>0</v>
      </c>
      <c r="O129" s="59">
        <v>29322.78</v>
      </c>
      <c r="P129" s="22">
        <v>10408.450000000001</v>
      </c>
      <c r="Q129" s="9" t="s">
        <v>387</v>
      </c>
      <c r="V129"/>
    </row>
    <row r="130" spans="1:22" ht="15.5" x14ac:dyDescent="0.35">
      <c r="A130" s="11" t="s">
        <v>388</v>
      </c>
      <c r="B130" s="2" t="s">
        <v>128</v>
      </c>
      <c r="C130" s="55">
        <v>449528.19</v>
      </c>
      <c r="D130" s="22">
        <v>0</v>
      </c>
      <c r="E130" s="22">
        <v>0</v>
      </c>
      <c r="F130" s="31" t="str">
        <f t="shared" si="3"/>
        <v>Not Required</v>
      </c>
      <c r="G130" s="17">
        <f>FinalAllocation[[#This Row],[Required CCEIS Carryover (267)]]+FinalAllocation[[#This Row],[Required CCEIS Current FY (269)]]</f>
        <v>0</v>
      </c>
      <c r="H130" s="53">
        <v>7993.02</v>
      </c>
      <c r="I130" s="50">
        <v>2984.04</v>
      </c>
      <c r="J130" s="22">
        <f>FinalAllocation[[#This Row],[Required PSPS Carryover (266)]]+FinalAllocation[[#This Row],[Required PSPS Current FY (268)]]</f>
        <v>10977.06</v>
      </c>
      <c r="K130" s="50">
        <v>314905.68</v>
      </c>
      <c r="L130" s="51">
        <v>0</v>
      </c>
      <c r="M130" s="50">
        <v>23848.68</v>
      </c>
      <c r="N130" s="53">
        <v>0</v>
      </c>
      <c r="O130" s="59">
        <v>63976.99</v>
      </c>
      <c r="P130" s="22">
        <v>22709.35</v>
      </c>
      <c r="Q130" s="9" t="s">
        <v>388</v>
      </c>
      <c r="V130"/>
    </row>
    <row r="131" spans="1:22" ht="15.5" x14ac:dyDescent="0.35">
      <c r="A131" s="11" t="s">
        <v>389</v>
      </c>
      <c r="B131" s="2" t="s">
        <v>129</v>
      </c>
      <c r="C131" s="55">
        <v>17476.759999999998</v>
      </c>
      <c r="D131" s="22">
        <v>0</v>
      </c>
      <c r="E131" s="22">
        <v>0</v>
      </c>
      <c r="F131" s="31" t="str">
        <f t="shared" si="3"/>
        <v>Not Required</v>
      </c>
      <c r="G131" s="17">
        <f>FinalAllocation[[#This Row],[Required CCEIS Carryover (267)]]+FinalAllocation[[#This Row],[Required CCEIS Current FY (269)]]</f>
        <v>0</v>
      </c>
      <c r="H131" s="53">
        <v>0</v>
      </c>
      <c r="I131" s="50">
        <v>0</v>
      </c>
      <c r="J131" s="22">
        <f>FinalAllocation[[#This Row],[Required PSPS Carryover (266)]]+FinalAllocation[[#This Row],[Required PSPS Current FY (268)]]</f>
        <v>0</v>
      </c>
      <c r="K131" s="50">
        <v>20223.099999999999</v>
      </c>
      <c r="L131" s="51">
        <v>3328.52</v>
      </c>
      <c r="M131" s="50">
        <v>3704.74</v>
      </c>
      <c r="N131" s="53">
        <v>348.74</v>
      </c>
      <c r="O131" s="59">
        <v>5035.57</v>
      </c>
      <c r="P131" s="22">
        <v>988.22</v>
      </c>
      <c r="Q131" s="9" t="s">
        <v>389</v>
      </c>
      <c r="V131"/>
    </row>
    <row r="132" spans="1:22" ht="15.5" x14ac:dyDescent="0.35">
      <c r="A132" s="11" t="s">
        <v>390</v>
      </c>
      <c r="B132" s="2" t="s">
        <v>130</v>
      </c>
      <c r="C132" s="55">
        <v>535138.61</v>
      </c>
      <c r="D132" s="22">
        <v>0</v>
      </c>
      <c r="E132" s="22">
        <v>0</v>
      </c>
      <c r="F132" s="31" t="str">
        <f t="shared" si="3"/>
        <v>Not Required</v>
      </c>
      <c r="G132" s="17">
        <f>FinalAllocation[[#This Row],[Required CCEIS Carryover (267)]]+FinalAllocation[[#This Row],[Required CCEIS Current FY (269)]]</f>
        <v>0</v>
      </c>
      <c r="H132" s="53">
        <v>4017.2</v>
      </c>
      <c r="I132" s="50">
        <v>10307.5</v>
      </c>
      <c r="J132" s="22">
        <f>FinalAllocation[[#This Row],[Required PSPS Carryover (266)]]+FinalAllocation[[#This Row],[Required PSPS Current FY (268)]]</f>
        <v>14324.7</v>
      </c>
      <c r="K132" s="50">
        <v>523933.42</v>
      </c>
      <c r="L132" s="51">
        <v>56522.45</v>
      </c>
      <c r="M132" s="50">
        <v>32910.6</v>
      </c>
      <c r="N132" s="53">
        <v>200.78</v>
      </c>
      <c r="O132" s="59">
        <v>58645.56</v>
      </c>
      <c r="P132" s="22">
        <v>20816.91</v>
      </c>
      <c r="Q132" s="9" t="s">
        <v>390</v>
      </c>
      <c r="V132"/>
    </row>
    <row r="133" spans="1:22" ht="15.5" x14ac:dyDescent="0.35">
      <c r="A133" s="11" t="s">
        <v>391</v>
      </c>
      <c r="B133" s="1" t="s">
        <v>131</v>
      </c>
      <c r="C133" s="55">
        <v>895911.63</v>
      </c>
      <c r="D133" s="22">
        <v>0</v>
      </c>
      <c r="E133" s="22">
        <v>0</v>
      </c>
      <c r="F133" s="31" t="str">
        <f t="shared" si="3"/>
        <v>Not Required</v>
      </c>
      <c r="G133" s="17">
        <f>FinalAllocation[[#This Row],[Required CCEIS Carryover (267)]]+FinalAllocation[[#This Row],[Required CCEIS Current FY (269)]]</f>
        <v>0</v>
      </c>
      <c r="H133" s="53">
        <v>4035.57</v>
      </c>
      <c r="I133" s="50">
        <v>2406.7399999999998</v>
      </c>
      <c r="J133" s="22">
        <f>FinalAllocation[[#This Row],[Required PSPS Carryover (266)]]+FinalAllocation[[#This Row],[Required PSPS Current FY (268)]]</f>
        <v>6442.31</v>
      </c>
      <c r="K133" s="50">
        <v>546739.1</v>
      </c>
      <c r="L133" s="51">
        <v>0</v>
      </c>
      <c r="M133" s="50">
        <v>47881.27</v>
      </c>
      <c r="N133" s="53">
        <v>0</v>
      </c>
      <c r="O133" s="59">
        <v>123897.41</v>
      </c>
      <c r="P133" s="22">
        <v>71029.649999999994</v>
      </c>
      <c r="Q133" s="9" t="s">
        <v>391</v>
      </c>
      <c r="V133"/>
    </row>
    <row r="134" spans="1:22" ht="15.5" x14ac:dyDescent="0.35">
      <c r="A134" s="11" t="s">
        <v>392</v>
      </c>
      <c r="B134" s="2" t="s">
        <v>132</v>
      </c>
      <c r="C134" s="55">
        <v>957031.09</v>
      </c>
      <c r="D134" s="22">
        <v>0</v>
      </c>
      <c r="E134" s="22">
        <v>0</v>
      </c>
      <c r="F134" s="31" t="str">
        <f t="shared" si="3"/>
        <v>Not Required</v>
      </c>
      <c r="G134" s="17">
        <f>FinalAllocation[[#This Row],[Required CCEIS Carryover (267)]]+FinalAllocation[[#This Row],[Required CCEIS Current FY (269)]]</f>
        <v>0</v>
      </c>
      <c r="H134" s="53">
        <v>4828.46</v>
      </c>
      <c r="I134" s="50">
        <v>6655.55</v>
      </c>
      <c r="J134" s="22">
        <f>FinalAllocation[[#This Row],[Required PSPS Carryover (266)]]+FinalAllocation[[#This Row],[Required PSPS Current FY (268)]]</f>
        <v>11484.01</v>
      </c>
      <c r="K134" s="50">
        <v>440941.83</v>
      </c>
      <c r="L134" s="51">
        <v>5707</v>
      </c>
      <c r="M134" s="50">
        <v>21830.31</v>
      </c>
      <c r="N134" s="53">
        <v>0</v>
      </c>
      <c r="O134" s="59">
        <v>51981.29</v>
      </c>
      <c r="P134" s="22">
        <v>18451.349999999999</v>
      </c>
      <c r="Q134" s="9" t="s">
        <v>392</v>
      </c>
      <c r="V134"/>
    </row>
    <row r="135" spans="1:22" ht="15.5" x14ac:dyDescent="0.35">
      <c r="A135" s="11" t="s">
        <v>393</v>
      </c>
      <c r="B135" s="2" t="s">
        <v>133</v>
      </c>
      <c r="C135" s="55">
        <v>325422.58</v>
      </c>
      <c r="D135" s="22">
        <v>0</v>
      </c>
      <c r="E135" s="22">
        <v>0</v>
      </c>
      <c r="F135" s="31" t="str">
        <f t="shared" si="3"/>
        <v>Not Required</v>
      </c>
      <c r="G135" s="17">
        <f>FinalAllocation[[#This Row],[Required CCEIS Carryover (267)]]+FinalAllocation[[#This Row],[Required CCEIS Current FY (269)]]</f>
        <v>0</v>
      </c>
      <c r="H135" s="53">
        <v>1571.76</v>
      </c>
      <c r="I135" s="50">
        <v>1442.04</v>
      </c>
      <c r="J135" s="22">
        <f>FinalAllocation[[#This Row],[Required PSPS Carryover (266)]]+FinalAllocation[[#This Row],[Required PSPS Current FY (268)]]</f>
        <v>3013.8</v>
      </c>
      <c r="K135" s="50">
        <v>149561.01999999999</v>
      </c>
      <c r="L135" s="51">
        <v>1666.69</v>
      </c>
      <c r="M135" s="50">
        <v>15823.42</v>
      </c>
      <c r="N135" s="53">
        <v>0</v>
      </c>
      <c r="O135" s="59">
        <v>7997.12</v>
      </c>
      <c r="P135" s="22">
        <v>2838.67</v>
      </c>
      <c r="Q135" s="9" t="s">
        <v>393</v>
      </c>
      <c r="V135"/>
    </row>
    <row r="136" spans="1:22" ht="15.5" x14ac:dyDescent="0.35">
      <c r="A136" s="11" t="s">
        <v>394</v>
      </c>
      <c r="B136" s="2" t="s">
        <v>134</v>
      </c>
      <c r="C136" s="55">
        <v>692123.06</v>
      </c>
      <c r="D136" s="22">
        <v>0</v>
      </c>
      <c r="E136" s="22">
        <v>0</v>
      </c>
      <c r="F136" s="31" t="str">
        <f t="shared" si="3"/>
        <v>Not Required</v>
      </c>
      <c r="G136" s="17">
        <f>FinalAllocation[[#This Row],[Required CCEIS Carryover (267)]]+FinalAllocation[[#This Row],[Required CCEIS Current FY (269)]]</f>
        <v>0</v>
      </c>
      <c r="H136" s="53">
        <v>0</v>
      </c>
      <c r="I136" s="50">
        <v>0</v>
      </c>
      <c r="J136" s="22">
        <f>FinalAllocation[[#This Row],[Required PSPS Carryover (266)]]+FinalAllocation[[#This Row],[Required PSPS Current FY (268)]]</f>
        <v>0</v>
      </c>
      <c r="K136" s="50">
        <v>397624.1</v>
      </c>
      <c r="L136" s="51">
        <v>0</v>
      </c>
      <c r="M136" s="50">
        <v>15970.72</v>
      </c>
      <c r="N136" s="53">
        <v>0</v>
      </c>
      <c r="O136" s="59">
        <v>47982.73</v>
      </c>
      <c r="P136" s="22">
        <v>32809.81</v>
      </c>
      <c r="Q136" s="9" t="s">
        <v>394</v>
      </c>
      <c r="V136"/>
    </row>
    <row r="137" spans="1:22" ht="15.5" x14ac:dyDescent="0.35">
      <c r="A137" s="11" t="s">
        <v>395</v>
      </c>
      <c r="B137" s="1" t="s">
        <v>135</v>
      </c>
      <c r="C137" s="55">
        <v>242713.95</v>
      </c>
      <c r="D137" s="22">
        <v>0</v>
      </c>
      <c r="E137" s="22">
        <v>0</v>
      </c>
      <c r="F137" s="31" t="str">
        <f t="shared" si="3"/>
        <v>Not Required</v>
      </c>
      <c r="G137" s="17">
        <f>FinalAllocation[[#This Row],[Required CCEIS Carryover (267)]]+FinalAllocation[[#This Row],[Required CCEIS Current FY (269)]]</f>
        <v>0</v>
      </c>
      <c r="H137" s="53">
        <v>0</v>
      </c>
      <c r="I137" s="50">
        <v>0</v>
      </c>
      <c r="J137" s="22">
        <f>FinalAllocation[[#This Row],[Required PSPS Carryover (266)]]+FinalAllocation[[#This Row],[Required PSPS Current FY (268)]]</f>
        <v>0</v>
      </c>
      <c r="K137" s="50">
        <v>138700.78</v>
      </c>
      <c r="L137" s="51">
        <v>0</v>
      </c>
      <c r="M137" s="50">
        <v>5306.12</v>
      </c>
      <c r="N137" s="53">
        <v>0</v>
      </c>
      <c r="O137" s="59">
        <v>44500.46</v>
      </c>
      <c r="P137" s="22">
        <v>7096.67</v>
      </c>
      <c r="Q137" s="9" t="s">
        <v>395</v>
      </c>
      <c r="V137"/>
    </row>
    <row r="138" spans="1:22" ht="15.5" x14ac:dyDescent="0.35">
      <c r="A138" s="11" t="s">
        <v>396</v>
      </c>
      <c r="B138" s="1" t="s">
        <v>136</v>
      </c>
      <c r="C138" s="55">
        <v>665911.76</v>
      </c>
      <c r="D138" s="22">
        <v>0</v>
      </c>
      <c r="E138" s="22">
        <v>0</v>
      </c>
      <c r="F138" s="31" t="str">
        <f t="shared" si="3"/>
        <v>Not Required</v>
      </c>
      <c r="G138" s="17">
        <f>FinalAllocation[[#This Row],[Required CCEIS Carryover (267)]]+FinalAllocation[[#This Row],[Required CCEIS Current FY (269)]]</f>
        <v>0</v>
      </c>
      <c r="H138" s="53">
        <v>0</v>
      </c>
      <c r="I138" s="50">
        <v>0</v>
      </c>
      <c r="J138" s="22">
        <f>FinalAllocation[[#This Row],[Required PSPS Carryover (266)]]+FinalAllocation[[#This Row],[Required PSPS Current FY (268)]]</f>
        <v>0</v>
      </c>
      <c r="K138" s="50">
        <v>320893.08</v>
      </c>
      <c r="L138" s="51">
        <v>0</v>
      </c>
      <c r="M138" s="50">
        <v>15315.45</v>
      </c>
      <c r="N138" s="53">
        <v>0</v>
      </c>
      <c r="O138" s="59">
        <v>33587.72</v>
      </c>
      <c r="P138" s="22">
        <v>7096.67</v>
      </c>
      <c r="Q138" s="9" t="s">
        <v>396</v>
      </c>
      <c r="V138"/>
    </row>
    <row r="139" spans="1:22" ht="15.5" x14ac:dyDescent="0.35">
      <c r="A139" s="11" t="s">
        <v>397</v>
      </c>
      <c r="B139" s="2" t="s">
        <v>137</v>
      </c>
      <c r="C139" s="55">
        <v>148422.45000000001</v>
      </c>
      <c r="D139" s="22">
        <v>0</v>
      </c>
      <c r="E139" s="22">
        <v>0</v>
      </c>
      <c r="F139" s="31" t="str">
        <f t="shared" si="3"/>
        <v>Not Required</v>
      </c>
      <c r="G139" s="17">
        <f>FinalAllocation[[#This Row],[Required CCEIS Carryover (267)]]+FinalAllocation[[#This Row],[Required CCEIS Current FY (269)]]</f>
        <v>0</v>
      </c>
      <c r="H139" s="53">
        <v>0</v>
      </c>
      <c r="I139" s="50">
        <v>0</v>
      </c>
      <c r="J139" s="22">
        <f>FinalAllocation[[#This Row],[Required PSPS Carryover (266)]]+FinalAllocation[[#This Row],[Required PSPS Current FY (268)]]</f>
        <v>0</v>
      </c>
      <c r="K139" s="50">
        <v>111070.48</v>
      </c>
      <c r="L139" s="51">
        <v>24023.81</v>
      </c>
      <c r="M139" s="50">
        <v>3524.81</v>
      </c>
      <c r="N139" s="53">
        <v>0</v>
      </c>
      <c r="O139" s="59">
        <v>13328.53</v>
      </c>
      <c r="P139" s="22">
        <v>4731.1099999999997</v>
      </c>
      <c r="Q139" s="9" t="s">
        <v>397</v>
      </c>
      <c r="V139"/>
    </row>
    <row r="140" spans="1:22" ht="15.5" x14ac:dyDescent="0.35">
      <c r="A140" s="11" t="s">
        <v>398</v>
      </c>
      <c r="B140" s="1" t="s">
        <v>138</v>
      </c>
      <c r="C140" s="55">
        <v>973546.52</v>
      </c>
      <c r="D140" s="22">
        <v>0</v>
      </c>
      <c r="E140" s="22">
        <v>0</v>
      </c>
      <c r="F140" s="31" t="str">
        <f t="shared" si="3"/>
        <v>Not Required</v>
      </c>
      <c r="G140" s="17">
        <f>FinalAllocation[[#This Row],[Required CCEIS Carryover (267)]]+FinalAllocation[[#This Row],[Required CCEIS Current FY (269)]]</f>
        <v>0</v>
      </c>
      <c r="H140" s="53">
        <v>0</v>
      </c>
      <c r="I140" s="50">
        <v>0</v>
      </c>
      <c r="J140" s="22">
        <f>FinalAllocation[[#This Row],[Required PSPS Carryover (266)]]+FinalAllocation[[#This Row],[Required PSPS Current FY (268)]]</f>
        <v>0</v>
      </c>
      <c r="K140" s="50">
        <v>464959.94</v>
      </c>
      <c r="L140" s="51">
        <v>68314.789999999994</v>
      </c>
      <c r="M140" s="50">
        <v>26051.55</v>
      </c>
      <c r="N140" s="53">
        <v>0</v>
      </c>
      <c r="O140" s="59">
        <v>59978.41</v>
      </c>
      <c r="P140" s="22">
        <v>21290.02</v>
      </c>
      <c r="Q140" s="9" t="s">
        <v>398</v>
      </c>
      <c r="V140"/>
    </row>
    <row r="141" spans="1:22" ht="15.5" x14ac:dyDescent="0.35">
      <c r="A141" s="11" t="s">
        <v>399</v>
      </c>
      <c r="B141" s="2" t="s">
        <v>139</v>
      </c>
      <c r="C141" s="55">
        <v>484616.15</v>
      </c>
      <c r="D141" s="22">
        <v>0</v>
      </c>
      <c r="E141" s="22">
        <v>0</v>
      </c>
      <c r="F141" s="31" t="str">
        <f t="shared" si="3"/>
        <v>Not Required</v>
      </c>
      <c r="G141" s="17">
        <f>FinalAllocation[[#This Row],[Required CCEIS Carryover (267)]]+FinalAllocation[[#This Row],[Required CCEIS Current FY (269)]]</f>
        <v>0</v>
      </c>
      <c r="H141" s="53">
        <v>0</v>
      </c>
      <c r="I141" s="50">
        <v>0</v>
      </c>
      <c r="J141" s="22">
        <f>FinalAllocation[[#This Row],[Required PSPS Carryover (266)]]+FinalAllocation[[#This Row],[Required PSPS Current FY (268)]]</f>
        <v>0</v>
      </c>
      <c r="K141" s="50">
        <v>321681.51</v>
      </c>
      <c r="L141" s="51">
        <v>12104.98</v>
      </c>
      <c r="M141" s="50">
        <v>15979.23</v>
      </c>
      <c r="N141" s="53">
        <v>0</v>
      </c>
      <c r="O141" s="59">
        <v>6664.26</v>
      </c>
      <c r="P141" s="22">
        <v>2365.56</v>
      </c>
      <c r="Q141" s="9" t="s">
        <v>399</v>
      </c>
      <c r="V141"/>
    </row>
    <row r="142" spans="1:22" ht="15.5" x14ac:dyDescent="0.35">
      <c r="A142" s="11" t="s">
        <v>400</v>
      </c>
      <c r="B142" s="2" t="s">
        <v>140</v>
      </c>
      <c r="C142" s="55">
        <v>382798.01</v>
      </c>
      <c r="D142" s="22">
        <v>0</v>
      </c>
      <c r="E142" s="22">
        <v>0</v>
      </c>
      <c r="F142" s="31" t="str">
        <f t="shared" si="3"/>
        <v>Not Required</v>
      </c>
      <c r="G142" s="17">
        <f>FinalAllocation[[#This Row],[Required CCEIS Carryover (267)]]+FinalAllocation[[#This Row],[Required CCEIS Current FY (269)]]</f>
        <v>0</v>
      </c>
      <c r="H142" s="53">
        <v>1825.6</v>
      </c>
      <c r="I142" s="50">
        <v>2567.54</v>
      </c>
      <c r="J142" s="22">
        <f>FinalAllocation[[#This Row],[Required PSPS Carryover (266)]]+FinalAllocation[[#This Row],[Required PSPS Current FY (268)]]</f>
        <v>4393.1400000000003</v>
      </c>
      <c r="K142" s="50">
        <v>197411.53</v>
      </c>
      <c r="L142" s="51">
        <v>0</v>
      </c>
      <c r="M142" s="50">
        <v>8316.69</v>
      </c>
      <c r="N142" s="53">
        <v>0</v>
      </c>
      <c r="O142" s="59">
        <v>29322.78</v>
      </c>
      <c r="P142" s="22">
        <v>10408.450000000001</v>
      </c>
      <c r="Q142" s="9" t="s">
        <v>400</v>
      </c>
      <c r="V142"/>
    </row>
    <row r="143" spans="1:22" ht="15.5" x14ac:dyDescent="0.35">
      <c r="A143" s="11" t="s">
        <v>401</v>
      </c>
      <c r="B143" s="1" t="s">
        <v>141</v>
      </c>
      <c r="C143" s="55">
        <v>12127292.369999999</v>
      </c>
      <c r="D143" s="22">
        <v>0</v>
      </c>
      <c r="E143" s="22">
        <v>0</v>
      </c>
      <c r="F143" s="31" t="str">
        <f t="shared" si="3"/>
        <v>Not Required</v>
      </c>
      <c r="G143" s="17">
        <f>FinalAllocation[[#This Row],[Required CCEIS Carryover (267)]]+FinalAllocation[[#This Row],[Required CCEIS Current FY (269)]]</f>
        <v>0</v>
      </c>
      <c r="H143" s="53">
        <v>25803.42</v>
      </c>
      <c r="I143" s="50">
        <v>28894.41</v>
      </c>
      <c r="J143" s="22">
        <f>FinalAllocation[[#This Row],[Required PSPS Carryover (266)]]+FinalAllocation[[#This Row],[Required PSPS Current FY (268)]]</f>
        <v>54697.83</v>
      </c>
      <c r="K143" s="50">
        <v>2581317.71</v>
      </c>
      <c r="L143" s="51">
        <v>92661.67</v>
      </c>
      <c r="M143" s="50">
        <v>94065.07</v>
      </c>
      <c r="N143" s="53">
        <v>0</v>
      </c>
      <c r="O143" s="59">
        <v>327882.02</v>
      </c>
      <c r="P143" s="22">
        <v>116385.43</v>
      </c>
      <c r="Q143" s="9" t="s">
        <v>401</v>
      </c>
      <c r="V143"/>
    </row>
    <row r="144" spans="1:22" ht="15.5" x14ac:dyDescent="0.35">
      <c r="A144" s="11" t="s">
        <v>402</v>
      </c>
      <c r="B144" s="2" t="s">
        <v>142</v>
      </c>
      <c r="C144" s="55">
        <v>1575263.87</v>
      </c>
      <c r="D144" s="22">
        <v>0</v>
      </c>
      <c r="E144" s="22">
        <v>0</v>
      </c>
      <c r="F144" s="31" t="str">
        <f t="shared" si="3"/>
        <v>Not Required</v>
      </c>
      <c r="G144" s="17">
        <f>FinalAllocation[[#This Row],[Required CCEIS Carryover (267)]]+FinalAllocation[[#This Row],[Required CCEIS Current FY (269)]]</f>
        <v>0</v>
      </c>
      <c r="H144" s="53">
        <v>19077.59</v>
      </c>
      <c r="I144" s="50">
        <v>6179.7</v>
      </c>
      <c r="J144" s="22">
        <f>FinalAllocation[[#This Row],[Required PSPS Carryover (266)]]+FinalAllocation[[#This Row],[Required PSPS Current FY (268)]]</f>
        <v>25257.29</v>
      </c>
      <c r="K144" s="50">
        <v>622093.12</v>
      </c>
      <c r="L144" s="51">
        <v>64965.1</v>
      </c>
      <c r="M144" s="50">
        <v>16133.06</v>
      </c>
      <c r="N144" s="53">
        <v>16.62</v>
      </c>
      <c r="O144" s="59">
        <v>70641.240000000005</v>
      </c>
      <c r="P144" s="22">
        <v>25074.91</v>
      </c>
      <c r="Q144" s="9" t="s">
        <v>402</v>
      </c>
      <c r="V144"/>
    </row>
    <row r="145" spans="1:22" ht="15.5" x14ac:dyDescent="0.35">
      <c r="A145" s="11" t="s">
        <v>403</v>
      </c>
      <c r="B145" s="2" t="s">
        <v>143</v>
      </c>
      <c r="C145" s="55">
        <v>708333.64</v>
      </c>
      <c r="D145" s="22">
        <v>0</v>
      </c>
      <c r="E145" s="22">
        <v>0</v>
      </c>
      <c r="F145" s="31" t="str">
        <f t="shared" si="3"/>
        <v>Not Required</v>
      </c>
      <c r="G145" s="17">
        <f>FinalAllocation[[#This Row],[Required CCEIS Carryover (267)]]+FinalAllocation[[#This Row],[Required CCEIS Current FY (269)]]</f>
        <v>0</v>
      </c>
      <c r="H145" s="53">
        <v>0</v>
      </c>
      <c r="I145" s="50">
        <v>0</v>
      </c>
      <c r="J145" s="22">
        <f>FinalAllocation[[#This Row],[Required PSPS Carryover (266)]]+FinalAllocation[[#This Row],[Required PSPS Current FY (268)]]</f>
        <v>0</v>
      </c>
      <c r="K145" s="50">
        <v>227255.81</v>
      </c>
      <c r="L145" s="51">
        <v>0</v>
      </c>
      <c r="M145" s="50">
        <v>22516.78</v>
      </c>
      <c r="N145" s="53">
        <v>0</v>
      </c>
      <c r="O145" s="59">
        <v>25324.22</v>
      </c>
      <c r="P145" s="22">
        <v>8989.1200000000008</v>
      </c>
      <c r="Q145" s="9" t="s">
        <v>403</v>
      </c>
      <c r="V145"/>
    </row>
    <row r="146" spans="1:22" ht="15.5" x14ac:dyDescent="0.35">
      <c r="A146" s="11" t="s">
        <v>404</v>
      </c>
      <c r="B146" s="2" t="s">
        <v>144</v>
      </c>
      <c r="C146" s="55">
        <v>675290.37</v>
      </c>
      <c r="D146" s="22">
        <v>0</v>
      </c>
      <c r="E146" s="22">
        <v>0</v>
      </c>
      <c r="F146" s="31" t="str">
        <f t="shared" si="3"/>
        <v>Not Required</v>
      </c>
      <c r="G146" s="17">
        <f>FinalAllocation[[#This Row],[Required CCEIS Carryover (267)]]+FinalAllocation[[#This Row],[Required CCEIS Current FY (269)]]</f>
        <v>0</v>
      </c>
      <c r="H146" s="53">
        <v>0</v>
      </c>
      <c r="I146" s="50">
        <v>0</v>
      </c>
      <c r="J146" s="22">
        <f>FinalAllocation[[#This Row],[Required PSPS Carryover (266)]]+FinalAllocation[[#This Row],[Required PSPS Current FY (268)]]</f>
        <v>0</v>
      </c>
      <c r="K146" s="50">
        <v>258676.1</v>
      </c>
      <c r="L146" s="51">
        <v>0</v>
      </c>
      <c r="M146" s="50">
        <v>18844.72</v>
      </c>
      <c r="N146" s="53">
        <v>0</v>
      </c>
      <c r="O146" s="59">
        <v>45465.57</v>
      </c>
      <c r="P146" s="22">
        <v>12774.01</v>
      </c>
      <c r="Q146" s="9" t="s">
        <v>404</v>
      </c>
      <c r="V146"/>
    </row>
    <row r="147" spans="1:22" ht="15.5" x14ac:dyDescent="0.35">
      <c r="A147" s="11" t="s">
        <v>405</v>
      </c>
      <c r="B147" s="2" t="s">
        <v>145</v>
      </c>
      <c r="C147" s="55">
        <v>584979.66</v>
      </c>
      <c r="D147" s="22">
        <v>0</v>
      </c>
      <c r="E147" s="22">
        <v>0</v>
      </c>
      <c r="F147" s="31" t="str">
        <f t="shared" si="3"/>
        <v>Not Required</v>
      </c>
      <c r="G147" s="17">
        <f>FinalAllocation[[#This Row],[Required CCEIS Carryover (267)]]+FinalAllocation[[#This Row],[Required CCEIS Current FY (269)]]</f>
        <v>0</v>
      </c>
      <c r="H147" s="53">
        <v>0</v>
      </c>
      <c r="I147" s="50">
        <v>0</v>
      </c>
      <c r="J147" s="22">
        <f>FinalAllocation[[#This Row],[Required PSPS Carryover (266)]]+FinalAllocation[[#This Row],[Required PSPS Current FY (268)]]</f>
        <v>0</v>
      </c>
      <c r="K147" s="50">
        <v>320491.78000000003</v>
      </c>
      <c r="L147" s="51">
        <v>0</v>
      </c>
      <c r="M147" s="50">
        <v>8205.2099999999991</v>
      </c>
      <c r="N147" s="53">
        <v>0</v>
      </c>
      <c r="O147" s="59">
        <v>31988.49</v>
      </c>
      <c r="P147" s="22">
        <v>11354.68</v>
      </c>
      <c r="Q147" s="9" t="s">
        <v>405</v>
      </c>
      <c r="V147"/>
    </row>
    <row r="148" spans="1:22" ht="15.5" x14ac:dyDescent="0.35">
      <c r="A148" s="11" t="s">
        <v>406</v>
      </c>
      <c r="B148" s="2" t="s">
        <v>146</v>
      </c>
      <c r="C148" s="55">
        <v>488826.23</v>
      </c>
      <c r="D148" s="22">
        <v>0</v>
      </c>
      <c r="E148" s="22">
        <v>0</v>
      </c>
      <c r="F148" s="31" t="str">
        <f t="shared" si="3"/>
        <v>Not Required</v>
      </c>
      <c r="G148" s="17">
        <f>FinalAllocation[[#This Row],[Required CCEIS Carryover (267)]]+FinalAllocation[[#This Row],[Required CCEIS Current FY (269)]]</f>
        <v>0</v>
      </c>
      <c r="H148" s="53">
        <v>0</v>
      </c>
      <c r="I148" s="50">
        <v>1916.45</v>
      </c>
      <c r="J148" s="22">
        <f>FinalAllocation[[#This Row],[Required PSPS Carryover (266)]]+FinalAllocation[[#This Row],[Required PSPS Current FY (268)]]</f>
        <v>1916.45</v>
      </c>
      <c r="K148" s="50">
        <v>303788.55</v>
      </c>
      <c r="L148" s="51">
        <v>18353.25</v>
      </c>
      <c r="M148" s="50">
        <v>23320.5</v>
      </c>
      <c r="N148" s="53">
        <v>0</v>
      </c>
      <c r="O148" s="59">
        <v>69308.39</v>
      </c>
      <c r="P148" s="22">
        <v>24601.8</v>
      </c>
      <c r="Q148" s="9" t="s">
        <v>406</v>
      </c>
      <c r="V148"/>
    </row>
    <row r="149" spans="1:22" ht="15.5" x14ac:dyDescent="0.35">
      <c r="A149" s="11" t="s">
        <v>407</v>
      </c>
      <c r="B149" s="1" t="s">
        <v>147</v>
      </c>
      <c r="C149" s="55">
        <v>2366343.4900000002</v>
      </c>
      <c r="D149" s="22">
        <v>902.96</v>
      </c>
      <c r="E149" s="22">
        <v>0</v>
      </c>
      <c r="F149" s="31" t="str">
        <f t="shared" si="3"/>
        <v>Required</v>
      </c>
      <c r="G149" s="17">
        <f>FinalAllocation[[#This Row],[Required CCEIS Carryover (267)]]+FinalAllocation[[#This Row],[Required CCEIS Current FY (269)]]</f>
        <v>902.96</v>
      </c>
      <c r="H149" s="53">
        <v>7629.32</v>
      </c>
      <c r="I149" s="50">
        <v>12663.98</v>
      </c>
      <c r="J149" s="22">
        <f>FinalAllocation[[#This Row],[Required PSPS Carryover (266)]]+FinalAllocation[[#This Row],[Required PSPS Current FY (268)]]</f>
        <v>20293.3</v>
      </c>
      <c r="K149" s="50">
        <v>1500966.1</v>
      </c>
      <c r="L149" s="51">
        <v>48874.83</v>
      </c>
      <c r="M149" s="50">
        <v>68605.14</v>
      </c>
      <c r="N149" s="53">
        <v>10706.26</v>
      </c>
      <c r="O149" s="59">
        <v>76908.73</v>
      </c>
      <c r="P149" s="22">
        <v>28515.439999999999</v>
      </c>
      <c r="Q149" s="9" t="s">
        <v>407</v>
      </c>
      <c r="V149"/>
    </row>
    <row r="150" spans="1:22" ht="15.5" x14ac:dyDescent="0.35">
      <c r="A150" s="11" t="s">
        <v>408</v>
      </c>
      <c r="B150" s="2" t="s">
        <v>148</v>
      </c>
      <c r="C150" s="55">
        <v>355716.68</v>
      </c>
      <c r="D150" s="22">
        <v>0</v>
      </c>
      <c r="E150" s="22">
        <v>0</v>
      </c>
      <c r="F150" s="31" t="str">
        <f t="shared" si="3"/>
        <v>Not Required</v>
      </c>
      <c r="G150" s="17">
        <f>FinalAllocation[[#This Row],[Required CCEIS Carryover (267)]]+FinalAllocation[[#This Row],[Required CCEIS Current FY (269)]]</f>
        <v>0</v>
      </c>
      <c r="H150" s="53">
        <v>0</v>
      </c>
      <c r="I150" s="50">
        <v>0</v>
      </c>
      <c r="J150" s="22">
        <f>FinalAllocation[[#This Row],[Required PSPS Carryover (266)]]+FinalAllocation[[#This Row],[Required PSPS Current FY (268)]]</f>
        <v>0</v>
      </c>
      <c r="K150" s="50">
        <v>106703.11</v>
      </c>
      <c r="L150" s="51">
        <v>10035.709999999999</v>
      </c>
      <c r="M150" s="50">
        <v>2713.99</v>
      </c>
      <c r="N150" s="53">
        <v>0</v>
      </c>
      <c r="O150" s="59">
        <v>7997.12</v>
      </c>
      <c r="P150" s="22">
        <v>2838.67</v>
      </c>
      <c r="Q150" s="9" t="s">
        <v>408</v>
      </c>
      <c r="V150"/>
    </row>
    <row r="151" spans="1:22" ht="15.5" x14ac:dyDescent="0.35">
      <c r="A151" s="11" t="s">
        <v>521</v>
      </c>
      <c r="B151" s="1" t="s">
        <v>149</v>
      </c>
      <c r="C151" s="55">
        <v>1081953.3600000001</v>
      </c>
      <c r="D151" s="22">
        <v>0</v>
      </c>
      <c r="E151" s="22">
        <v>0</v>
      </c>
      <c r="F151" s="31" t="str">
        <f t="shared" si="3"/>
        <v>Not Required</v>
      </c>
      <c r="G151" s="17">
        <f>FinalAllocation[[#This Row],[Required CCEIS Carryover (267)]]+FinalAllocation[[#This Row],[Required CCEIS Current FY (269)]]</f>
        <v>0</v>
      </c>
      <c r="H151" s="53">
        <v>0</v>
      </c>
      <c r="I151" s="50">
        <v>6835.85</v>
      </c>
      <c r="J151" s="22">
        <f>FinalAllocation[[#This Row],[Required PSPS Carryover (266)]]+FinalAllocation[[#This Row],[Required PSPS Current FY (268)]]</f>
        <v>6835.85</v>
      </c>
      <c r="K151" s="50">
        <v>806041.47</v>
      </c>
      <c r="L151" s="51">
        <v>0</v>
      </c>
      <c r="M151" s="50">
        <v>14173.83</v>
      </c>
      <c r="N151" s="53">
        <v>0</v>
      </c>
      <c r="O151" s="59">
        <v>51981.29</v>
      </c>
      <c r="P151" s="22">
        <v>18451.349999999999</v>
      </c>
      <c r="Q151" s="9" t="s">
        <v>409</v>
      </c>
      <c r="V151"/>
    </row>
    <row r="152" spans="1:22" ht="15.5" x14ac:dyDescent="0.35">
      <c r="A152" s="11" t="s">
        <v>410</v>
      </c>
      <c r="B152" s="1" t="s">
        <v>150</v>
      </c>
      <c r="C152" s="55">
        <v>684055.84</v>
      </c>
      <c r="D152" s="22">
        <v>0</v>
      </c>
      <c r="E152" s="22">
        <v>0</v>
      </c>
      <c r="F152" s="31" t="str">
        <f t="shared" si="3"/>
        <v>Not Required</v>
      </c>
      <c r="G152" s="17">
        <f>FinalAllocation[[#This Row],[Required CCEIS Carryover (267)]]+FinalAllocation[[#This Row],[Required CCEIS Current FY (269)]]</f>
        <v>0</v>
      </c>
      <c r="H152" s="53">
        <v>4158.7700000000004</v>
      </c>
      <c r="I152" s="50">
        <v>2580.21</v>
      </c>
      <c r="J152" s="22">
        <f>FinalAllocation[[#This Row],[Required PSPS Carryover (266)]]+FinalAllocation[[#This Row],[Required PSPS Current FY (268)]]</f>
        <v>6738.98</v>
      </c>
      <c r="K152" s="50">
        <v>638896.91</v>
      </c>
      <c r="L152" s="51">
        <v>0</v>
      </c>
      <c r="M152" s="50">
        <v>27349.48</v>
      </c>
      <c r="N152" s="53">
        <v>0</v>
      </c>
      <c r="O152" s="59">
        <v>37319.9</v>
      </c>
      <c r="P152" s="22">
        <v>13247.12</v>
      </c>
      <c r="Q152" s="9" t="s">
        <v>410</v>
      </c>
      <c r="V152"/>
    </row>
    <row r="153" spans="1:22" ht="15.5" x14ac:dyDescent="0.35">
      <c r="A153" s="11" t="s">
        <v>411</v>
      </c>
      <c r="B153" s="2" t="s">
        <v>151</v>
      </c>
      <c r="C153" s="55">
        <v>739888.09</v>
      </c>
      <c r="D153" s="22">
        <v>0</v>
      </c>
      <c r="E153" s="22">
        <v>0</v>
      </c>
      <c r="F153" s="31" t="str">
        <f t="shared" si="3"/>
        <v>Not Required</v>
      </c>
      <c r="G153" s="17">
        <f>FinalAllocation[[#This Row],[Required CCEIS Carryover (267)]]+FinalAllocation[[#This Row],[Required CCEIS Current FY (269)]]</f>
        <v>0</v>
      </c>
      <c r="H153" s="53">
        <v>14395.01</v>
      </c>
      <c r="I153" s="50">
        <v>8020.82</v>
      </c>
      <c r="J153" s="22">
        <f>FinalAllocation[[#This Row],[Required PSPS Carryover (266)]]+FinalAllocation[[#This Row],[Required PSPS Current FY (268)]]</f>
        <v>22415.83</v>
      </c>
      <c r="K153" s="50">
        <v>398078.66</v>
      </c>
      <c r="L153" s="51">
        <v>0</v>
      </c>
      <c r="M153" s="50">
        <v>39492.129999999997</v>
      </c>
      <c r="N153" s="53">
        <v>0</v>
      </c>
      <c r="O153" s="59">
        <v>18659.95</v>
      </c>
      <c r="P153" s="22">
        <v>6623.56</v>
      </c>
      <c r="Q153" s="9" t="s">
        <v>411</v>
      </c>
      <c r="V153"/>
    </row>
    <row r="154" spans="1:22" ht="15.5" x14ac:dyDescent="0.35">
      <c r="A154" s="11" t="s">
        <v>412</v>
      </c>
      <c r="B154" s="1" t="s">
        <v>152</v>
      </c>
      <c r="C154" s="55">
        <v>336923.36</v>
      </c>
      <c r="D154" s="22">
        <v>0</v>
      </c>
      <c r="E154" s="22">
        <v>0</v>
      </c>
      <c r="F154" s="31" t="str">
        <f t="shared" si="3"/>
        <v>Not Required</v>
      </c>
      <c r="G154" s="17">
        <f>FinalAllocation[[#This Row],[Required CCEIS Carryover (267)]]+FinalAllocation[[#This Row],[Required CCEIS Current FY (269)]]</f>
        <v>0</v>
      </c>
      <c r="H154" s="53">
        <v>85.78</v>
      </c>
      <c r="I154" s="50">
        <v>1576.41</v>
      </c>
      <c r="J154" s="22">
        <f>FinalAllocation[[#This Row],[Required PSPS Carryover (266)]]+FinalAllocation[[#This Row],[Required PSPS Current FY (268)]]</f>
        <v>1662.19</v>
      </c>
      <c r="K154" s="50">
        <v>285128.21000000002</v>
      </c>
      <c r="L154" s="51">
        <v>0</v>
      </c>
      <c r="M154" s="50">
        <v>22958.52</v>
      </c>
      <c r="N154" s="53">
        <v>0</v>
      </c>
      <c r="O154" s="59">
        <v>27989.919999999998</v>
      </c>
      <c r="P154" s="22">
        <v>9935.34</v>
      </c>
      <c r="Q154" s="9" t="s">
        <v>412</v>
      </c>
      <c r="V154"/>
    </row>
    <row r="155" spans="1:22" ht="15.5" x14ac:dyDescent="0.35">
      <c r="A155" s="11" t="s">
        <v>413</v>
      </c>
      <c r="B155" s="2" t="s">
        <v>153</v>
      </c>
      <c r="C155" s="55">
        <v>856081.82</v>
      </c>
      <c r="D155" s="22">
        <v>0</v>
      </c>
      <c r="E155" s="22">
        <v>0</v>
      </c>
      <c r="F155" s="31" t="str">
        <f t="shared" si="3"/>
        <v>Not Required</v>
      </c>
      <c r="G155" s="17">
        <f>FinalAllocation[[#This Row],[Required CCEIS Carryover (267)]]+FinalAllocation[[#This Row],[Required CCEIS Current FY (269)]]</f>
        <v>0</v>
      </c>
      <c r="H155" s="53">
        <v>1778.43</v>
      </c>
      <c r="I155" s="50">
        <v>0</v>
      </c>
      <c r="J155" s="22">
        <f>FinalAllocation[[#This Row],[Required PSPS Carryover (266)]]+FinalAllocation[[#This Row],[Required PSPS Current FY (268)]]</f>
        <v>1778.43</v>
      </c>
      <c r="K155" s="50">
        <v>416029.16</v>
      </c>
      <c r="L155" s="51">
        <v>0</v>
      </c>
      <c r="M155" s="50">
        <v>7126.48</v>
      </c>
      <c r="N155" s="53">
        <v>0</v>
      </c>
      <c r="O155" s="59">
        <v>79971.22</v>
      </c>
      <c r="P155" s="22">
        <v>28386.69</v>
      </c>
      <c r="Q155" s="9" t="s">
        <v>413</v>
      </c>
      <c r="V155"/>
    </row>
    <row r="156" spans="1:22" ht="15.5" x14ac:dyDescent="0.35">
      <c r="A156" s="11" t="s">
        <v>414</v>
      </c>
      <c r="B156" s="2" t="s">
        <v>154</v>
      </c>
      <c r="C156" s="55">
        <v>273071.37</v>
      </c>
      <c r="D156" s="22">
        <v>0</v>
      </c>
      <c r="E156" s="22">
        <v>0</v>
      </c>
      <c r="F156" s="31" t="str">
        <f t="shared" si="3"/>
        <v>Not Required</v>
      </c>
      <c r="G156" s="17">
        <f>FinalAllocation[[#This Row],[Required CCEIS Carryover (267)]]+FinalAllocation[[#This Row],[Required CCEIS Current FY (269)]]</f>
        <v>0</v>
      </c>
      <c r="H156" s="53">
        <v>0</v>
      </c>
      <c r="I156" s="50">
        <v>0</v>
      </c>
      <c r="J156" s="22">
        <f>FinalAllocation[[#This Row],[Required PSPS Carryover (266)]]+FinalAllocation[[#This Row],[Required PSPS Current FY (268)]]</f>
        <v>0</v>
      </c>
      <c r="K156" s="50">
        <v>163458.74</v>
      </c>
      <c r="L156" s="51">
        <v>2352.35</v>
      </c>
      <c r="M156" s="50">
        <v>15284.18</v>
      </c>
      <c r="N156" s="53">
        <v>0</v>
      </c>
      <c r="O156" s="59">
        <v>57365.33</v>
      </c>
      <c r="P156" s="22">
        <v>20362.46</v>
      </c>
      <c r="Q156" s="9" t="s">
        <v>414</v>
      </c>
      <c r="V156"/>
    </row>
    <row r="157" spans="1:22" ht="15.5" x14ac:dyDescent="0.35">
      <c r="A157" s="11" t="s">
        <v>415</v>
      </c>
      <c r="B157" s="4" t="s">
        <v>155</v>
      </c>
      <c r="C157" s="55">
        <v>437753.09</v>
      </c>
      <c r="D157" s="22">
        <v>0</v>
      </c>
      <c r="E157" s="22">
        <v>0</v>
      </c>
      <c r="F157" s="31" t="str">
        <f t="shared" si="3"/>
        <v>Not Required</v>
      </c>
      <c r="G157" s="17">
        <f>FinalAllocation[[#This Row],[Required CCEIS Carryover (267)]]+FinalAllocation[[#This Row],[Required CCEIS Current FY (269)]]</f>
        <v>0</v>
      </c>
      <c r="H157" s="53">
        <v>1517.45</v>
      </c>
      <c r="I157" s="50">
        <v>1805.16</v>
      </c>
      <c r="J157" s="22">
        <f>FinalAllocation[[#This Row],[Required PSPS Carryover (266)]]+FinalAllocation[[#This Row],[Required PSPS Current FY (268)]]</f>
        <v>3322.61</v>
      </c>
      <c r="K157" s="50">
        <v>172785.62</v>
      </c>
      <c r="L157" s="51">
        <v>18550.71</v>
      </c>
      <c r="M157" s="50">
        <v>11843.1</v>
      </c>
      <c r="N157" s="53">
        <v>0</v>
      </c>
      <c r="O157" s="59">
        <v>31988.49</v>
      </c>
      <c r="P157" s="22">
        <v>11354.69</v>
      </c>
      <c r="Q157" s="9" t="s">
        <v>415</v>
      </c>
      <c r="V157"/>
    </row>
    <row r="158" spans="1:22" ht="15.5" x14ac:dyDescent="0.35">
      <c r="A158" s="11" t="s">
        <v>416</v>
      </c>
      <c r="B158" s="1" t="s">
        <v>156</v>
      </c>
      <c r="C158" s="55">
        <v>458991.03</v>
      </c>
      <c r="D158" s="22">
        <v>0</v>
      </c>
      <c r="E158" s="22">
        <v>0</v>
      </c>
      <c r="F158" s="31" t="str">
        <f t="shared" si="3"/>
        <v>Not Required</v>
      </c>
      <c r="G158" s="17">
        <f>FinalAllocation[[#This Row],[Required CCEIS Carryover (267)]]+FinalAllocation[[#This Row],[Required CCEIS Current FY (269)]]</f>
        <v>0</v>
      </c>
      <c r="H158" s="53">
        <v>0</v>
      </c>
      <c r="I158" s="50">
        <v>0</v>
      </c>
      <c r="J158" s="22">
        <f>FinalAllocation[[#This Row],[Required PSPS Carryover (266)]]+FinalAllocation[[#This Row],[Required PSPS Current FY (268)]]</f>
        <v>0</v>
      </c>
      <c r="K158" s="50">
        <v>168393.1</v>
      </c>
      <c r="L158" s="51">
        <v>0</v>
      </c>
      <c r="M158" s="50">
        <v>5874.86</v>
      </c>
      <c r="N158" s="53">
        <v>0</v>
      </c>
      <c r="O158" s="59">
        <v>21325.66</v>
      </c>
      <c r="P158" s="22">
        <v>7569.78</v>
      </c>
      <c r="Q158" s="9" t="s">
        <v>416</v>
      </c>
      <c r="V158"/>
    </row>
    <row r="159" spans="1:22" ht="15.5" x14ac:dyDescent="0.35">
      <c r="A159" s="11" t="s">
        <v>417</v>
      </c>
      <c r="B159" s="1" t="s">
        <v>157</v>
      </c>
      <c r="C159" s="55">
        <v>339342.37</v>
      </c>
      <c r="D159" s="22">
        <v>0</v>
      </c>
      <c r="E159" s="22">
        <v>0</v>
      </c>
      <c r="F159" s="31" t="str">
        <f t="shared" si="3"/>
        <v>Not Required</v>
      </c>
      <c r="G159" s="17">
        <f>FinalAllocation[[#This Row],[Required CCEIS Carryover (267)]]+FinalAllocation[[#This Row],[Required CCEIS Current FY (269)]]</f>
        <v>0</v>
      </c>
      <c r="H159" s="53">
        <v>3658.26</v>
      </c>
      <c r="I159" s="50">
        <v>2849.06</v>
      </c>
      <c r="J159" s="22">
        <f>FinalAllocation[[#This Row],[Required PSPS Carryover (266)]]+FinalAllocation[[#This Row],[Required PSPS Current FY (268)]]</f>
        <v>6507.32</v>
      </c>
      <c r="K159" s="50">
        <v>115184.23</v>
      </c>
      <c r="L159" s="51">
        <v>0</v>
      </c>
      <c r="M159" s="50">
        <v>9926.32</v>
      </c>
      <c r="N159" s="53">
        <v>0</v>
      </c>
      <c r="O159" s="59">
        <v>33321.339999999997</v>
      </c>
      <c r="P159" s="22">
        <v>11827.79</v>
      </c>
      <c r="Q159" s="9" t="s">
        <v>417</v>
      </c>
      <c r="V159"/>
    </row>
    <row r="160" spans="1:22" ht="15.5" x14ac:dyDescent="0.35">
      <c r="A160" s="11" t="s">
        <v>418</v>
      </c>
      <c r="B160" s="2" t="s">
        <v>158</v>
      </c>
      <c r="C160" s="55">
        <v>366819.94</v>
      </c>
      <c r="D160" s="22">
        <v>0</v>
      </c>
      <c r="E160" s="22">
        <v>0</v>
      </c>
      <c r="F160" s="31" t="str">
        <f t="shared" si="3"/>
        <v>Not Required</v>
      </c>
      <c r="G160" s="17">
        <f>FinalAllocation[[#This Row],[Required CCEIS Carryover (267)]]+FinalAllocation[[#This Row],[Required CCEIS Current FY (269)]]</f>
        <v>0</v>
      </c>
      <c r="H160" s="53">
        <v>17266.53</v>
      </c>
      <c r="I160" s="50">
        <v>22386.959999999999</v>
      </c>
      <c r="J160" s="22">
        <f>FinalAllocation[[#This Row],[Required PSPS Carryover (266)]]+FinalAllocation[[#This Row],[Required PSPS Current FY (268)]]</f>
        <v>39653.49</v>
      </c>
      <c r="K160" s="50">
        <v>268182.88</v>
      </c>
      <c r="L160" s="51">
        <v>51224.35</v>
      </c>
      <c r="M160" s="50">
        <v>39470.050000000003</v>
      </c>
      <c r="N160" s="53">
        <v>0</v>
      </c>
      <c r="O160" s="59">
        <v>55979.85</v>
      </c>
      <c r="P160" s="22">
        <v>19870.68</v>
      </c>
      <c r="Q160" s="9" t="s">
        <v>418</v>
      </c>
      <c r="V160"/>
    </row>
    <row r="161" spans="1:22" ht="15.5" x14ac:dyDescent="0.35">
      <c r="A161" s="11" t="s">
        <v>419</v>
      </c>
      <c r="B161" s="2" t="s">
        <v>159</v>
      </c>
      <c r="C161" s="55">
        <v>199260.84</v>
      </c>
      <c r="D161" s="22">
        <v>0</v>
      </c>
      <c r="E161" s="22">
        <v>0</v>
      </c>
      <c r="F161" s="31" t="str">
        <f t="shared" si="3"/>
        <v>Not Required</v>
      </c>
      <c r="G161" s="17">
        <f>FinalAllocation[[#This Row],[Required CCEIS Carryover (267)]]+FinalAllocation[[#This Row],[Required CCEIS Current FY (269)]]</f>
        <v>0</v>
      </c>
      <c r="H161" s="53">
        <v>4415.49</v>
      </c>
      <c r="I161" s="50">
        <v>0</v>
      </c>
      <c r="J161" s="22">
        <f>FinalAllocation[[#This Row],[Required PSPS Carryover (266)]]+FinalAllocation[[#This Row],[Required PSPS Current FY (268)]]</f>
        <v>4415.49</v>
      </c>
      <c r="K161" s="50">
        <v>233271.93</v>
      </c>
      <c r="L161" s="51">
        <v>21136.69</v>
      </c>
      <c r="M161" s="50">
        <v>8997.83</v>
      </c>
      <c r="N161" s="53">
        <v>2214.5700000000002</v>
      </c>
      <c r="O161" s="59">
        <v>23724.12</v>
      </c>
      <c r="P161" s="22">
        <v>12699.26</v>
      </c>
      <c r="Q161" s="9" t="s">
        <v>419</v>
      </c>
      <c r="V161"/>
    </row>
    <row r="162" spans="1:22" ht="15.5" x14ac:dyDescent="0.35">
      <c r="A162" s="11" t="s">
        <v>420</v>
      </c>
      <c r="B162" s="1" t="s">
        <v>160</v>
      </c>
      <c r="C162" s="55">
        <v>645789.18000000005</v>
      </c>
      <c r="D162" s="22">
        <v>0</v>
      </c>
      <c r="E162" s="22">
        <v>0</v>
      </c>
      <c r="F162" s="31" t="str">
        <f t="shared" si="3"/>
        <v>Not Required</v>
      </c>
      <c r="G162" s="17">
        <f>FinalAllocation[[#This Row],[Required CCEIS Carryover (267)]]+FinalAllocation[[#This Row],[Required CCEIS Current FY (269)]]</f>
        <v>0</v>
      </c>
      <c r="H162" s="53">
        <v>0</v>
      </c>
      <c r="I162" s="50">
        <v>1879.59</v>
      </c>
      <c r="J162" s="22">
        <f>FinalAllocation[[#This Row],[Required PSPS Carryover (266)]]+FinalAllocation[[#This Row],[Required PSPS Current FY (268)]]</f>
        <v>1879.59</v>
      </c>
      <c r="K162" s="50">
        <v>404359.82</v>
      </c>
      <c r="L162" s="51">
        <v>15260.31</v>
      </c>
      <c r="M162" s="50">
        <v>14348.35</v>
      </c>
      <c r="N162" s="53">
        <v>0</v>
      </c>
      <c r="O162" s="59">
        <v>22658.51</v>
      </c>
      <c r="P162" s="22">
        <v>8042.9</v>
      </c>
      <c r="Q162" s="9" t="s">
        <v>420</v>
      </c>
      <c r="V162"/>
    </row>
    <row r="163" spans="1:22" ht="15.5" x14ac:dyDescent="0.35">
      <c r="A163" s="11" t="s">
        <v>421</v>
      </c>
      <c r="B163" s="2" t="s">
        <v>161</v>
      </c>
      <c r="C163" s="55">
        <v>102943.95</v>
      </c>
      <c r="D163" s="22">
        <v>0</v>
      </c>
      <c r="E163" s="22">
        <v>0</v>
      </c>
      <c r="F163" s="31" t="str">
        <f t="shared" si="3"/>
        <v>Not Required</v>
      </c>
      <c r="G163" s="17">
        <f>FinalAllocation[[#This Row],[Required CCEIS Carryover (267)]]+FinalAllocation[[#This Row],[Required CCEIS Current FY (269)]]</f>
        <v>0</v>
      </c>
      <c r="H163" s="53">
        <v>0</v>
      </c>
      <c r="I163" s="50">
        <v>0</v>
      </c>
      <c r="J163" s="22">
        <f>FinalAllocation[[#This Row],[Required PSPS Carryover (266)]]+FinalAllocation[[#This Row],[Required PSPS Current FY (268)]]</f>
        <v>0</v>
      </c>
      <c r="K163" s="50">
        <v>209974.24</v>
      </c>
      <c r="L163" s="51">
        <v>0</v>
      </c>
      <c r="M163" s="50">
        <v>6063.6</v>
      </c>
      <c r="N163" s="53">
        <v>0</v>
      </c>
      <c r="O163" s="59">
        <v>6896.47</v>
      </c>
      <c r="P163" s="22">
        <v>2876.12</v>
      </c>
      <c r="Q163" s="9" t="s">
        <v>421</v>
      </c>
      <c r="V163"/>
    </row>
    <row r="164" spans="1:22" ht="15.5" x14ac:dyDescent="0.35">
      <c r="A164" s="11" t="s">
        <v>422</v>
      </c>
      <c r="B164" s="1" t="s">
        <v>162</v>
      </c>
      <c r="C164" s="55">
        <v>245908.56</v>
      </c>
      <c r="D164" s="22">
        <v>0</v>
      </c>
      <c r="E164" s="22">
        <v>0</v>
      </c>
      <c r="F164" s="31" t="str">
        <f t="shared" si="3"/>
        <v>Not Required</v>
      </c>
      <c r="G164" s="17">
        <f>FinalAllocation[[#This Row],[Required CCEIS Carryover (267)]]+FinalAllocation[[#This Row],[Required CCEIS Current FY (269)]]</f>
        <v>0</v>
      </c>
      <c r="H164" s="53">
        <v>0</v>
      </c>
      <c r="I164" s="50">
        <v>4530.88</v>
      </c>
      <c r="J164" s="22">
        <f>FinalAllocation[[#This Row],[Required PSPS Carryover (266)]]+FinalAllocation[[#This Row],[Required PSPS Current FY (268)]]</f>
        <v>4530.88</v>
      </c>
      <c r="K164" s="50">
        <v>188498.23</v>
      </c>
      <c r="L164" s="51">
        <v>1193.19</v>
      </c>
      <c r="M164" s="50">
        <v>7830.82</v>
      </c>
      <c r="N164" s="53">
        <v>0</v>
      </c>
      <c r="O164" s="59">
        <v>51983.99</v>
      </c>
      <c r="P164" s="22">
        <v>16749.14</v>
      </c>
      <c r="Q164" s="9" t="s">
        <v>422</v>
      </c>
      <c r="V164"/>
    </row>
    <row r="165" spans="1:22" ht="15.5" x14ac:dyDescent="0.35">
      <c r="A165" s="11" t="s">
        <v>423</v>
      </c>
      <c r="B165" s="1" t="s">
        <v>163</v>
      </c>
      <c r="C165" s="55">
        <v>1598097.21</v>
      </c>
      <c r="D165" s="22">
        <v>0</v>
      </c>
      <c r="E165" s="22">
        <v>105688.3</v>
      </c>
      <c r="F165" s="31" t="str">
        <f t="shared" si="3"/>
        <v>Required</v>
      </c>
      <c r="G165" s="17">
        <f>FinalAllocation[[#This Row],[Required CCEIS Carryover (267)]]+FinalAllocation[[#This Row],[Required CCEIS Current FY (269)]]</f>
        <v>105688.3</v>
      </c>
      <c r="H165" s="53">
        <v>5983.54</v>
      </c>
      <c r="I165" s="50">
        <v>17750.28</v>
      </c>
      <c r="J165" s="22">
        <f>FinalAllocation[[#This Row],[Required PSPS Carryover (266)]]+FinalAllocation[[#This Row],[Required PSPS Current FY (268)]]</f>
        <v>23733.82</v>
      </c>
      <c r="K165" s="50">
        <v>706654.36</v>
      </c>
      <c r="L165" s="51">
        <v>864</v>
      </c>
      <c r="M165" s="50">
        <v>69197.149999999994</v>
      </c>
      <c r="N165" s="53">
        <v>8152.95</v>
      </c>
      <c r="O165" s="59">
        <v>185137.83</v>
      </c>
      <c r="P165" s="22">
        <v>72731.100000000006</v>
      </c>
      <c r="Q165" s="9" t="s">
        <v>423</v>
      </c>
      <c r="V165"/>
    </row>
    <row r="166" spans="1:22" ht="15.5" x14ac:dyDescent="0.35">
      <c r="A166" s="11" t="s">
        <v>424</v>
      </c>
      <c r="B166" s="2" t="s">
        <v>164</v>
      </c>
      <c r="C166" s="55">
        <v>454583.41</v>
      </c>
      <c r="D166" s="22">
        <v>1137.8499999999999</v>
      </c>
      <c r="E166" s="22">
        <v>0</v>
      </c>
      <c r="F166" s="31" t="str">
        <f t="shared" si="3"/>
        <v>Required</v>
      </c>
      <c r="G166" s="17">
        <f>FinalAllocation[[#This Row],[Required CCEIS Carryover (267)]]+FinalAllocation[[#This Row],[Required CCEIS Current FY (269)]]</f>
        <v>1137.8499999999999</v>
      </c>
      <c r="H166" s="53">
        <v>0</v>
      </c>
      <c r="I166" s="50">
        <v>0</v>
      </c>
      <c r="J166" s="22">
        <f>FinalAllocation[[#This Row],[Required PSPS Carryover (266)]]+FinalAllocation[[#This Row],[Required PSPS Current FY (268)]]</f>
        <v>0</v>
      </c>
      <c r="K166" s="50">
        <v>240290.53</v>
      </c>
      <c r="L166" s="51">
        <v>34165.360000000001</v>
      </c>
      <c r="M166" s="50">
        <v>14961.16</v>
      </c>
      <c r="N166" s="53">
        <v>0</v>
      </c>
      <c r="O166" s="59">
        <v>37319.9</v>
      </c>
      <c r="P166" s="22">
        <v>29401.99</v>
      </c>
      <c r="Q166" s="9" t="s">
        <v>424</v>
      </c>
      <c r="V166"/>
    </row>
    <row r="167" spans="1:22" ht="15.5" x14ac:dyDescent="0.35">
      <c r="A167" s="11" t="s">
        <v>425</v>
      </c>
      <c r="B167" s="1" t="s">
        <v>165</v>
      </c>
      <c r="C167" s="55">
        <v>615348.28</v>
      </c>
      <c r="D167" s="22">
        <v>0</v>
      </c>
      <c r="E167" s="22">
        <v>0</v>
      </c>
      <c r="F167" s="31" t="str">
        <f t="shared" si="3"/>
        <v>Not Required</v>
      </c>
      <c r="G167" s="17">
        <f>FinalAllocation[[#This Row],[Required CCEIS Carryover (267)]]+FinalAllocation[[#This Row],[Required CCEIS Current FY (269)]]</f>
        <v>0</v>
      </c>
      <c r="H167" s="53">
        <v>0</v>
      </c>
      <c r="I167" s="50">
        <v>1249.8900000000001</v>
      </c>
      <c r="J167" s="22">
        <f>FinalAllocation[[#This Row],[Required PSPS Carryover (266)]]+FinalAllocation[[#This Row],[Required PSPS Current FY (268)]]</f>
        <v>1249.8900000000001</v>
      </c>
      <c r="K167" s="50">
        <v>192373.84</v>
      </c>
      <c r="L167" s="51">
        <v>0</v>
      </c>
      <c r="M167" s="50">
        <v>10694.86</v>
      </c>
      <c r="N167" s="53">
        <v>0</v>
      </c>
      <c r="O167" s="59">
        <v>19992.8</v>
      </c>
      <c r="P167" s="22">
        <v>7096.67</v>
      </c>
      <c r="Q167" s="9" t="s">
        <v>425</v>
      </c>
      <c r="V167"/>
    </row>
    <row r="168" spans="1:22" ht="15.5" x14ac:dyDescent="0.35">
      <c r="A168" s="11" t="s">
        <v>426</v>
      </c>
      <c r="B168" s="2" t="s">
        <v>166</v>
      </c>
      <c r="C168" s="55">
        <v>669374.49</v>
      </c>
      <c r="D168" s="22">
        <v>0</v>
      </c>
      <c r="E168" s="22">
        <v>0</v>
      </c>
      <c r="F168" s="31" t="str">
        <f t="shared" si="3"/>
        <v>Not Required</v>
      </c>
      <c r="G168" s="17">
        <f>FinalAllocation[[#This Row],[Required CCEIS Carryover (267)]]+FinalAllocation[[#This Row],[Required CCEIS Current FY (269)]]</f>
        <v>0</v>
      </c>
      <c r="H168" s="53">
        <v>0</v>
      </c>
      <c r="I168" s="50">
        <v>0</v>
      </c>
      <c r="J168" s="22">
        <f>FinalAllocation[[#This Row],[Required PSPS Carryover (266)]]+FinalAllocation[[#This Row],[Required PSPS Current FY (268)]]</f>
        <v>0</v>
      </c>
      <c r="K168" s="50">
        <v>291786.89</v>
      </c>
      <c r="L168" s="51">
        <v>0</v>
      </c>
      <c r="M168" s="50">
        <v>7172.86</v>
      </c>
      <c r="N168" s="53">
        <v>0</v>
      </c>
      <c r="O168" s="59">
        <v>34654.19</v>
      </c>
      <c r="P168" s="22">
        <v>12300.9</v>
      </c>
      <c r="Q168" s="9" t="s">
        <v>426</v>
      </c>
      <c r="V168"/>
    </row>
    <row r="169" spans="1:22" ht="15.5" x14ac:dyDescent="0.35">
      <c r="A169" s="11" t="s">
        <v>427</v>
      </c>
      <c r="B169" s="2" t="s">
        <v>167</v>
      </c>
      <c r="C169" s="55">
        <v>379056</v>
      </c>
      <c r="D169" s="22">
        <v>0</v>
      </c>
      <c r="E169" s="22">
        <v>0</v>
      </c>
      <c r="F169" s="31" t="str">
        <f t="shared" si="3"/>
        <v>Not Required</v>
      </c>
      <c r="G169" s="17">
        <f>FinalAllocation[[#This Row],[Required CCEIS Carryover (267)]]+FinalAllocation[[#This Row],[Required CCEIS Current FY (269)]]</f>
        <v>0</v>
      </c>
      <c r="H169" s="53">
        <v>3797.55</v>
      </c>
      <c r="I169" s="50">
        <v>0</v>
      </c>
      <c r="J169" s="22">
        <f>FinalAllocation[[#This Row],[Required PSPS Carryover (266)]]+FinalAllocation[[#This Row],[Required PSPS Current FY (268)]]</f>
        <v>3797.55</v>
      </c>
      <c r="K169" s="50">
        <v>205965</v>
      </c>
      <c r="L169" s="51">
        <v>0</v>
      </c>
      <c r="M169" s="50">
        <v>9314.5499999999993</v>
      </c>
      <c r="N169" s="53">
        <v>0</v>
      </c>
      <c r="O169" s="59">
        <v>19992.8</v>
      </c>
      <c r="P169" s="22">
        <v>7096.67</v>
      </c>
      <c r="Q169" s="9" t="s">
        <v>427</v>
      </c>
      <c r="V169"/>
    </row>
    <row r="170" spans="1:22" ht="15.5" x14ac:dyDescent="0.35">
      <c r="A170" s="11" t="s">
        <v>428</v>
      </c>
      <c r="B170" s="2" t="s">
        <v>168</v>
      </c>
      <c r="C170" s="55">
        <v>1028013.7</v>
      </c>
      <c r="D170" s="22">
        <v>0</v>
      </c>
      <c r="E170" s="22">
        <v>0</v>
      </c>
      <c r="F170" s="31" t="str">
        <f t="shared" si="3"/>
        <v>Not Required</v>
      </c>
      <c r="G170" s="17">
        <f>FinalAllocation[[#This Row],[Required CCEIS Carryover (267)]]+FinalAllocation[[#This Row],[Required CCEIS Current FY (269)]]</f>
        <v>0</v>
      </c>
      <c r="H170" s="53">
        <v>9660.82</v>
      </c>
      <c r="I170" s="50">
        <v>10893.68</v>
      </c>
      <c r="J170" s="22">
        <f>FinalAllocation[[#This Row],[Required PSPS Carryover (266)]]+FinalAllocation[[#This Row],[Required PSPS Current FY (268)]]</f>
        <v>20554.5</v>
      </c>
      <c r="K170" s="50">
        <v>557168.79</v>
      </c>
      <c r="L170" s="51">
        <v>33285.03</v>
      </c>
      <c r="M170" s="50">
        <v>36837.57</v>
      </c>
      <c r="N170" s="53">
        <v>11.62</v>
      </c>
      <c r="O170" s="59">
        <v>170605.28</v>
      </c>
      <c r="P170" s="22">
        <v>60558.27</v>
      </c>
      <c r="Q170" s="9" t="s">
        <v>428</v>
      </c>
      <c r="V170"/>
    </row>
    <row r="171" spans="1:22" ht="15.5" x14ac:dyDescent="0.35">
      <c r="A171" s="11" t="s">
        <v>429</v>
      </c>
      <c r="B171" s="2" t="s">
        <v>169</v>
      </c>
      <c r="C171" s="55">
        <v>91922.39</v>
      </c>
      <c r="D171" s="22">
        <v>0</v>
      </c>
      <c r="E171" s="22">
        <v>0</v>
      </c>
      <c r="F171" s="31" t="str">
        <f t="shared" si="3"/>
        <v>Not Required</v>
      </c>
      <c r="G171" s="17">
        <f>FinalAllocation[[#This Row],[Required CCEIS Carryover (267)]]+FinalAllocation[[#This Row],[Required CCEIS Current FY (269)]]</f>
        <v>0</v>
      </c>
      <c r="H171" s="53">
        <v>0</v>
      </c>
      <c r="I171" s="50">
        <v>6627.3</v>
      </c>
      <c r="J171" s="22">
        <f>FinalAllocation[[#This Row],[Required PSPS Carryover (266)]]+FinalAllocation[[#This Row],[Required PSPS Current FY (268)]]</f>
        <v>6627.3</v>
      </c>
      <c r="K171" s="50">
        <v>318000.07</v>
      </c>
      <c r="L171" s="51">
        <v>21580.22</v>
      </c>
      <c r="M171" s="50">
        <v>15461.29</v>
      </c>
      <c r="N171" s="53">
        <v>0</v>
      </c>
      <c r="O171" s="59">
        <v>35259.199999999997</v>
      </c>
      <c r="P171" s="22">
        <v>12516.01</v>
      </c>
      <c r="Q171" s="9" t="s">
        <v>429</v>
      </c>
      <c r="V171"/>
    </row>
    <row r="172" spans="1:22" ht="15.5" x14ac:dyDescent="0.35">
      <c r="A172" s="11" t="s">
        <v>430</v>
      </c>
      <c r="B172" s="2" t="s">
        <v>170</v>
      </c>
      <c r="C172" s="55">
        <v>454144.88</v>
      </c>
      <c r="D172" s="22">
        <v>0</v>
      </c>
      <c r="E172" s="22">
        <v>0</v>
      </c>
      <c r="F172" s="31" t="str">
        <f t="shared" si="3"/>
        <v>Not Required</v>
      </c>
      <c r="G172" s="17">
        <f>FinalAllocation[[#This Row],[Required CCEIS Carryover (267)]]+FinalAllocation[[#This Row],[Required CCEIS Current FY (269)]]</f>
        <v>0</v>
      </c>
      <c r="H172" s="53">
        <v>0</v>
      </c>
      <c r="I172" s="50">
        <v>0</v>
      </c>
      <c r="J172" s="22">
        <f>FinalAllocation[[#This Row],[Required PSPS Carryover (266)]]+FinalAllocation[[#This Row],[Required PSPS Current FY (268)]]</f>
        <v>0</v>
      </c>
      <c r="K172" s="50">
        <v>543712.79</v>
      </c>
      <c r="L172" s="51">
        <v>0</v>
      </c>
      <c r="M172" s="50">
        <v>11800.01</v>
      </c>
      <c r="N172" s="53">
        <v>0</v>
      </c>
      <c r="O172" s="59">
        <v>2665.7</v>
      </c>
      <c r="P172" s="22">
        <v>946.22</v>
      </c>
      <c r="Q172" s="9" t="s">
        <v>430</v>
      </c>
      <c r="V172"/>
    </row>
    <row r="173" spans="1:22" ht="15.5" x14ac:dyDescent="0.35">
      <c r="A173" s="11" t="s">
        <v>431</v>
      </c>
      <c r="B173" s="2" t="s">
        <v>171</v>
      </c>
      <c r="C173" s="55">
        <v>607422.92000000004</v>
      </c>
      <c r="D173" s="22">
        <v>0</v>
      </c>
      <c r="E173" s="22">
        <v>0</v>
      </c>
      <c r="F173" s="31" t="str">
        <f t="shared" si="3"/>
        <v>Not Required</v>
      </c>
      <c r="G173" s="17">
        <f>FinalAllocation[[#This Row],[Required CCEIS Carryover (267)]]+FinalAllocation[[#This Row],[Required CCEIS Current FY (269)]]</f>
        <v>0</v>
      </c>
      <c r="H173" s="53">
        <v>1372.45</v>
      </c>
      <c r="I173" s="50">
        <v>4845.3</v>
      </c>
      <c r="J173" s="22">
        <f>FinalAllocation[[#This Row],[Required PSPS Carryover (266)]]+FinalAllocation[[#This Row],[Required PSPS Current FY (268)]]</f>
        <v>6217.75</v>
      </c>
      <c r="K173" s="50">
        <v>308643.21999999997</v>
      </c>
      <c r="L173" s="51">
        <v>7951.32</v>
      </c>
      <c r="M173" s="50">
        <v>13393.23</v>
      </c>
      <c r="N173" s="53">
        <v>0</v>
      </c>
      <c r="O173" s="59">
        <v>57027.07</v>
      </c>
      <c r="P173" s="22">
        <v>20244.32</v>
      </c>
      <c r="Q173" s="9" t="s">
        <v>431</v>
      </c>
      <c r="V173"/>
    </row>
    <row r="174" spans="1:22" ht="15.5" x14ac:dyDescent="0.35">
      <c r="A174" s="11" t="s">
        <v>432</v>
      </c>
      <c r="B174" s="2" t="s">
        <v>172</v>
      </c>
      <c r="C174" s="55">
        <v>207680.39</v>
      </c>
      <c r="D174" s="22">
        <v>0</v>
      </c>
      <c r="E174" s="22">
        <v>0</v>
      </c>
      <c r="F174" s="31" t="str">
        <f t="shared" si="3"/>
        <v>Not Required</v>
      </c>
      <c r="G174" s="17">
        <f>FinalAllocation[[#This Row],[Required CCEIS Carryover (267)]]+FinalAllocation[[#This Row],[Required CCEIS Current FY (269)]]</f>
        <v>0</v>
      </c>
      <c r="H174" s="53">
        <v>0</v>
      </c>
      <c r="I174" s="50">
        <v>0</v>
      </c>
      <c r="J174" s="22">
        <f>FinalAllocation[[#This Row],[Required PSPS Carryover (266)]]+FinalAllocation[[#This Row],[Required PSPS Current FY (268)]]</f>
        <v>0</v>
      </c>
      <c r="K174" s="50">
        <v>125783.91</v>
      </c>
      <c r="L174" s="51">
        <v>583.75</v>
      </c>
      <c r="M174" s="50">
        <v>13819.73</v>
      </c>
      <c r="N174" s="53">
        <v>0</v>
      </c>
      <c r="O174" s="59">
        <v>34026.35</v>
      </c>
      <c r="P174" s="22">
        <v>12078.87</v>
      </c>
      <c r="Q174" s="9" t="s">
        <v>432</v>
      </c>
      <c r="V174"/>
    </row>
    <row r="175" spans="1:22" ht="15.5" x14ac:dyDescent="0.35">
      <c r="A175" s="11" t="s">
        <v>433</v>
      </c>
      <c r="B175" s="2" t="s">
        <v>173</v>
      </c>
      <c r="C175" s="55">
        <v>626826.96</v>
      </c>
      <c r="D175" s="22">
        <v>0</v>
      </c>
      <c r="E175" s="22">
        <v>0</v>
      </c>
      <c r="F175" s="31" t="str">
        <f t="shared" si="3"/>
        <v>Not Required</v>
      </c>
      <c r="G175" s="17">
        <f>FinalAllocation[[#This Row],[Required CCEIS Carryover (267)]]+FinalAllocation[[#This Row],[Required CCEIS Current FY (269)]]</f>
        <v>0</v>
      </c>
      <c r="H175" s="53">
        <v>0</v>
      </c>
      <c r="I175" s="50">
        <v>0</v>
      </c>
      <c r="J175" s="22">
        <f>FinalAllocation[[#This Row],[Required PSPS Carryover (266)]]+FinalAllocation[[#This Row],[Required PSPS Current FY (268)]]</f>
        <v>0</v>
      </c>
      <c r="K175" s="50">
        <v>283699.17</v>
      </c>
      <c r="L175" s="51">
        <v>0</v>
      </c>
      <c r="M175" s="50">
        <v>11542.57</v>
      </c>
      <c r="N175" s="53">
        <v>0</v>
      </c>
      <c r="O175" s="59">
        <v>59692.78</v>
      </c>
      <c r="P175" s="22">
        <v>21190.55</v>
      </c>
      <c r="Q175" s="9" t="s">
        <v>433</v>
      </c>
      <c r="V175"/>
    </row>
    <row r="176" spans="1:22" ht="15.5" x14ac:dyDescent="0.35">
      <c r="A176" s="11" t="s">
        <v>434</v>
      </c>
      <c r="B176" s="1" t="s">
        <v>174</v>
      </c>
      <c r="C176" s="55">
        <v>968401.23</v>
      </c>
      <c r="D176" s="22">
        <v>0</v>
      </c>
      <c r="E176" s="22">
        <v>0</v>
      </c>
      <c r="F176" s="31" t="str">
        <f t="shared" si="3"/>
        <v>Not Required</v>
      </c>
      <c r="G176" s="17">
        <f>FinalAllocation[[#This Row],[Required CCEIS Carryover (267)]]+FinalAllocation[[#This Row],[Required CCEIS Current FY (269)]]</f>
        <v>0</v>
      </c>
      <c r="H176" s="53">
        <v>0</v>
      </c>
      <c r="I176" s="50">
        <v>0</v>
      </c>
      <c r="J176" s="22">
        <f>FinalAllocation[[#This Row],[Required PSPS Carryover (266)]]+FinalAllocation[[#This Row],[Required PSPS Current FY (268)]]</f>
        <v>0</v>
      </c>
      <c r="K176" s="50">
        <v>329207.03000000003</v>
      </c>
      <c r="L176" s="51">
        <v>0</v>
      </c>
      <c r="M176" s="50">
        <v>25349.23</v>
      </c>
      <c r="N176" s="53">
        <v>0</v>
      </c>
      <c r="O176" s="59">
        <v>34654.19</v>
      </c>
      <c r="P176" s="22">
        <v>12300.9</v>
      </c>
      <c r="Q176" s="9" t="s">
        <v>434</v>
      </c>
      <c r="V176"/>
    </row>
    <row r="177" spans="1:22" ht="15.5" x14ac:dyDescent="0.35">
      <c r="A177" s="11" t="s">
        <v>435</v>
      </c>
      <c r="B177" s="2" t="s">
        <v>175</v>
      </c>
      <c r="C177" s="55">
        <v>301783.06</v>
      </c>
      <c r="D177" s="22">
        <v>0</v>
      </c>
      <c r="E177" s="22">
        <v>0</v>
      </c>
      <c r="F177" s="31" t="str">
        <f t="shared" si="3"/>
        <v>Not Required</v>
      </c>
      <c r="G177" s="17">
        <f>FinalAllocation[[#This Row],[Required CCEIS Carryover (267)]]+FinalAllocation[[#This Row],[Required CCEIS Current FY (269)]]</f>
        <v>0</v>
      </c>
      <c r="H177" s="53">
        <v>4128.3599999999997</v>
      </c>
      <c r="I177" s="50">
        <v>2156.5500000000002</v>
      </c>
      <c r="J177" s="22">
        <f>FinalAllocation[[#This Row],[Required PSPS Carryover (266)]]+FinalAllocation[[#This Row],[Required PSPS Current FY (268)]]</f>
        <v>6284.91</v>
      </c>
      <c r="K177" s="50">
        <v>181673.96</v>
      </c>
      <c r="L177" s="51">
        <v>7767.49</v>
      </c>
      <c r="M177" s="50">
        <v>13910.96</v>
      </c>
      <c r="N177" s="53">
        <v>0</v>
      </c>
      <c r="O177" s="59">
        <v>18882.939999999999</v>
      </c>
      <c r="P177" s="22">
        <v>6703.33</v>
      </c>
      <c r="Q177" s="9" t="s">
        <v>435</v>
      </c>
      <c r="V177"/>
    </row>
    <row r="178" spans="1:22" ht="15.5" x14ac:dyDescent="0.35">
      <c r="A178" s="11" t="s">
        <v>436</v>
      </c>
      <c r="B178" s="1" t="s">
        <v>176</v>
      </c>
      <c r="C178" s="55">
        <v>938428.98</v>
      </c>
      <c r="D178" s="22">
        <v>0</v>
      </c>
      <c r="E178" s="22">
        <v>0</v>
      </c>
      <c r="F178" s="31" t="str">
        <f t="shared" si="3"/>
        <v>Not Required</v>
      </c>
      <c r="G178" s="17">
        <f>FinalAllocation[[#This Row],[Required CCEIS Carryover (267)]]+FinalAllocation[[#This Row],[Required CCEIS Current FY (269)]]</f>
        <v>0</v>
      </c>
      <c r="H178" s="53">
        <v>7829.2</v>
      </c>
      <c r="I178" s="50">
        <v>2291.6799999999998</v>
      </c>
      <c r="J178" s="22">
        <f>FinalAllocation[[#This Row],[Required PSPS Carryover (266)]]+FinalAllocation[[#This Row],[Required PSPS Current FY (268)]]</f>
        <v>10120.879999999999</v>
      </c>
      <c r="K178" s="50">
        <v>503338.76</v>
      </c>
      <c r="L178" s="51">
        <v>0</v>
      </c>
      <c r="M178" s="50">
        <v>19557.91</v>
      </c>
      <c r="N178" s="53">
        <v>0</v>
      </c>
      <c r="O178" s="59">
        <v>35987.050000000003</v>
      </c>
      <c r="P178" s="22">
        <v>12774.01</v>
      </c>
      <c r="Q178" s="9" t="s">
        <v>436</v>
      </c>
      <c r="V178"/>
    </row>
    <row r="179" spans="1:22" ht="15.5" x14ac:dyDescent="0.35">
      <c r="A179" s="11" t="s">
        <v>437</v>
      </c>
      <c r="B179" s="2" t="s">
        <v>177</v>
      </c>
      <c r="C179" s="55">
        <v>419095.05</v>
      </c>
      <c r="D179" s="22">
        <v>0</v>
      </c>
      <c r="E179" s="22">
        <v>0</v>
      </c>
      <c r="F179" s="31" t="str">
        <f t="shared" si="3"/>
        <v>Not Required</v>
      </c>
      <c r="G179" s="17">
        <f>FinalAllocation[[#This Row],[Required CCEIS Carryover (267)]]+FinalAllocation[[#This Row],[Required CCEIS Current FY (269)]]</f>
        <v>0</v>
      </c>
      <c r="H179" s="53">
        <v>0</v>
      </c>
      <c r="I179" s="50">
        <v>0</v>
      </c>
      <c r="J179" s="22">
        <f>FinalAllocation[[#This Row],[Required PSPS Carryover (266)]]+FinalAllocation[[#This Row],[Required PSPS Current FY (268)]]</f>
        <v>0</v>
      </c>
      <c r="K179" s="50">
        <v>204467.22</v>
      </c>
      <c r="L179" s="51">
        <v>23925.58</v>
      </c>
      <c r="M179" s="50">
        <v>20429.36</v>
      </c>
      <c r="N179" s="53">
        <v>0</v>
      </c>
      <c r="O179" s="59">
        <v>29234.37</v>
      </c>
      <c r="P179" s="22">
        <v>12763.04</v>
      </c>
      <c r="Q179" s="9" t="s">
        <v>437</v>
      </c>
      <c r="V179"/>
    </row>
    <row r="180" spans="1:22" ht="15.5" x14ac:dyDescent="0.35">
      <c r="A180" s="11" t="s">
        <v>438</v>
      </c>
      <c r="B180" s="1" t="s">
        <v>178</v>
      </c>
      <c r="C180" s="55">
        <v>1217066.02</v>
      </c>
      <c r="D180" s="22">
        <v>0</v>
      </c>
      <c r="E180" s="22">
        <v>0</v>
      </c>
      <c r="F180" s="31" t="str">
        <f t="shared" si="3"/>
        <v>Not Required</v>
      </c>
      <c r="G180" s="17">
        <f>FinalAllocation[[#This Row],[Required CCEIS Carryover (267)]]+FinalAllocation[[#This Row],[Required CCEIS Current FY (269)]]</f>
        <v>0</v>
      </c>
      <c r="H180" s="53">
        <v>0</v>
      </c>
      <c r="I180" s="50">
        <v>4817.2</v>
      </c>
      <c r="J180" s="22">
        <f>FinalAllocation[[#This Row],[Required PSPS Carryover (266)]]+FinalAllocation[[#This Row],[Required PSPS Current FY (268)]]</f>
        <v>4817.2</v>
      </c>
      <c r="K180" s="50">
        <v>453162.17</v>
      </c>
      <c r="L180" s="51">
        <v>13864.08</v>
      </c>
      <c r="M180" s="50">
        <v>24093.05</v>
      </c>
      <c r="N180" s="53">
        <v>0</v>
      </c>
      <c r="O180" s="59">
        <v>90634.05</v>
      </c>
      <c r="P180" s="22">
        <v>32171.58</v>
      </c>
      <c r="Q180" s="9" t="s">
        <v>438</v>
      </c>
      <c r="V180"/>
    </row>
    <row r="181" spans="1:22" ht="15.5" x14ac:dyDescent="0.35">
      <c r="A181" s="11" t="s">
        <v>439</v>
      </c>
      <c r="B181" s="2" t="s">
        <v>179</v>
      </c>
      <c r="C181" s="55">
        <v>286523.21999999997</v>
      </c>
      <c r="D181" s="22">
        <v>0</v>
      </c>
      <c r="E181" s="22">
        <v>0</v>
      </c>
      <c r="F181" s="31" t="str">
        <f t="shared" si="3"/>
        <v>Not Required</v>
      </c>
      <c r="G181" s="17">
        <f>FinalAllocation[[#This Row],[Required CCEIS Carryover (267)]]+FinalAllocation[[#This Row],[Required CCEIS Current FY (269)]]</f>
        <v>0</v>
      </c>
      <c r="H181" s="53">
        <v>0</v>
      </c>
      <c r="I181" s="50">
        <v>0</v>
      </c>
      <c r="J181" s="22">
        <f>FinalAllocation[[#This Row],[Required PSPS Carryover (266)]]+FinalAllocation[[#This Row],[Required PSPS Current FY (268)]]</f>
        <v>0</v>
      </c>
      <c r="K181" s="50">
        <v>203200.77</v>
      </c>
      <c r="L181" s="51">
        <v>0</v>
      </c>
      <c r="M181" s="50">
        <v>7342.49</v>
      </c>
      <c r="N181" s="53">
        <v>0</v>
      </c>
      <c r="O181" s="59">
        <v>38652.75</v>
      </c>
      <c r="P181" s="22">
        <v>13720.23</v>
      </c>
      <c r="Q181" s="9" t="s">
        <v>439</v>
      </c>
      <c r="V181"/>
    </row>
    <row r="182" spans="1:22" ht="15.5" x14ac:dyDescent="0.35">
      <c r="A182" s="11" t="s">
        <v>440</v>
      </c>
      <c r="B182" s="2" t="s">
        <v>180</v>
      </c>
      <c r="C182" s="55">
        <v>501442.11</v>
      </c>
      <c r="D182" s="22">
        <v>0</v>
      </c>
      <c r="E182" s="22">
        <v>0</v>
      </c>
      <c r="F182" s="31" t="str">
        <f t="shared" si="3"/>
        <v>Not Required</v>
      </c>
      <c r="G182" s="17">
        <f>FinalAllocation[[#This Row],[Required CCEIS Carryover (267)]]+FinalAllocation[[#This Row],[Required CCEIS Current FY (269)]]</f>
        <v>0</v>
      </c>
      <c r="H182" s="53">
        <v>6074.97</v>
      </c>
      <c r="I182" s="50">
        <v>1802.14</v>
      </c>
      <c r="J182" s="22">
        <f>FinalAllocation[[#This Row],[Required PSPS Carryover (266)]]+FinalAllocation[[#This Row],[Required PSPS Current FY (268)]]</f>
        <v>7877.11</v>
      </c>
      <c r="K182" s="50">
        <v>275295.2</v>
      </c>
      <c r="L182" s="51">
        <v>0</v>
      </c>
      <c r="M182" s="50">
        <v>6081.62</v>
      </c>
      <c r="N182" s="53">
        <v>0</v>
      </c>
      <c r="O182" s="59">
        <v>22658.51</v>
      </c>
      <c r="P182" s="22">
        <v>8042.9</v>
      </c>
      <c r="Q182" s="9" t="s">
        <v>440</v>
      </c>
      <c r="V182"/>
    </row>
    <row r="183" spans="1:22" ht="15.5" x14ac:dyDescent="0.35">
      <c r="A183" s="11" t="s">
        <v>441</v>
      </c>
      <c r="B183" s="2" t="s">
        <v>181</v>
      </c>
      <c r="C183" s="55">
        <v>919181.68</v>
      </c>
      <c r="D183" s="22">
        <v>0</v>
      </c>
      <c r="E183" s="22">
        <v>0</v>
      </c>
      <c r="F183" s="31" t="str">
        <f t="shared" si="3"/>
        <v>Not Required</v>
      </c>
      <c r="G183" s="17">
        <f>FinalAllocation[[#This Row],[Required CCEIS Carryover (267)]]+FinalAllocation[[#This Row],[Required CCEIS Current FY (269)]]</f>
        <v>0</v>
      </c>
      <c r="H183" s="53">
        <v>0</v>
      </c>
      <c r="I183" s="50">
        <v>0</v>
      </c>
      <c r="J183" s="22">
        <f>FinalAllocation[[#This Row],[Required PSPS Carryover (266)]]+FinalAllocation[[#This Row],[Required PSPS Current FY (268)]]</f>
        <v>0</v>
      </c>
      <c r="K183" s="50">
        <v>251048.57</v>
      </c>
      <c r="L183" s="51">
        <v>0</v>
      </c>
      <c r="M183" s="50">
        <v>10165.58</v>
      </c>
      <c r="N183" s="53">
        <v>0</v>
      </c>
      <c r="O183" s="59">
        <v>45317.02</v>
      </c>
      <c r="P183" s="22">
        <v>16085.79</v>
      </c>
      <c r="Q183" s="9" t="s">
        <v>441</v>
      </c>
      <c r="V183"/>
    </row>
    <row r="184" spans="1:22" ht="15.5" x14ac:dyDescent="0.35">
      <c r="A184" s="11" t="s">
        <v>442</v>
      </c>
      <c r="B184" s="1" t="s">
        <v>182</v>
      </c>
      <c r="C184" s="55">
        <v>789982.05</v>
      </c>
      <c r="D184" s="22">
        <v>0</v>
      </c>
      <c r="E184" s="22">
        <v>0</v>
      </c>
      <c r="F184" s="31" t="str">
        <f t="shared" si="3"/>
        <v>Not Required</v>
      </c>
      <c r="G184" s="17">
        <f>FinalAllocation[[#This Row],[Required CCEIS Carryover (267)]]+FinalAllocation[[#This Row],[Required CCEIS Current FY (269)]]</f>
        <v>0</v>
      </c>
      <c r="H184" s="53">
        <v>1354.42</v>
      </c>
      <c r="I184" s="50">
        <v>1397.5</v>
      </c>
      <c r="J184" s="22">
        <f>FinalAllocation[[#This Row],[Required PSPS Carryover (266)]]+FinalAllocation[[#This Row],[Required PSPS Current FY (268)]]</f>
        <v>2751.92</v>
      </c>
      <c r="K184" s="50">
        <v>314770.96000000002</v>
      </c>
      <c r="L184" s="51">
        <v>1887.08</v>
      </c>
      <c r="M184" s="50">
        <v>14650.16</v>
      </c>
      <c r="N184" s="53">
        <v>0</v>
      </c>
      <c r="O184" s="59">
        <v>54647</v>
      </c>
      <c r="P184" s="22">
        <v>19397.57</v>
      </c>
      <c r="Q184" s="9" t="s">
        <v>442</v>
      </c>
      <c r="V184"/>
    </row>
    <row r="185" spans="1:22" ht="15.5" x14ac:dyDescent="0.35">
      <c r="A185" s="11" t="s">
        <v>443</v>
      </c>
      <c r="B185" s="1" t="s">
        <v>183</v>
      </c>
      <c r="C185" s="55">
        <v>447146.12</v>
      </c>
      <c r="D185" s="22">
        <v>0</v>
      </c>
      <c r="E185" s="22">
        <v>0</v>
      </c>
      <c r="F185" s="31" t="str">
        <f t="shared" si="3"/>
        <v>Not Required</v>
      </c>
      <c r="G185" s="17">
        <f>FinalAllocation[[#This Row],[Required CCEIS Carryover (267)]]+FinalAllocation[[#This Row],[Required CCEIS Current FY (269)]]</f>
        <v>0</v>
      </c>
      <c r="H185" s="53">
        <v>106.89</v>
      </c>
      <c r="I185" s="50">
        <v>8412.32</v>
      </c>
      <c r="J185" s="22">
        <f>FinalAllocation[[#This Row],[Required PSPS Carryover (266)]]+FinalAllocation[[#This Row],[Required PSPS Current FY (268)]]</f>
        <v>8519.2099999999991</v>
      </c>
      <c r="K185" s="50">
        <v>177217.18</v>
      </c>
      <c r="L185" s="51">
        <v>0</v>
      </c>
      <c r="M185" s="50">
        <v>10451.33</v>
      </c>
      <c r="N185" s="53">
        <v>0</v>
      </c>
      <c r="O185" s="59">
        <v>22658.51</v>
      </c>
      <c r="P185" s="22">
        <v>8042.9</v>
      </c>
      <c r="Q185" s="9" t="s">
        <v>443</v>
      </c>
      <c r="V185"/>
    </row>
    <row r="186" spans="1:22" ht="15.5" x14ac:dyDescent="0.35">
      <c r="A186" s="11" t="s">
        <v>444</v>
      </c>
      <c r="B186" s="2" t="s">
        <v>184</v>
      </c>
      <c r="C186" s="55">
        <v>1148922.18</v>
      </c>
      <c r="D186" s="22">
        <v>0</v>
      </c>
      <c r="E186" s="22">
        <v>0</v>
      </c>
      <c r="F186" s="31" t="str">
        <f t="shared" si="3"/>
        <v>Not Required</v>
      </c>
      <c r="G186" s="17">
        <f>FinalAllocation[[#This Row],[Required CCEIS Carryover (267)]]+FinalAllocation[[#This Row],[Required CCEIS Current FY (269)]]</f>
        <v>0</v>
      </c>
      <c r="H186" s="53">
        <v>0</v>
      </c>
      <c r="I186" s="50">
        <v>0</v>
      </c>
      <c r="J186" s="22">
        <f>FinalAllocation[[#This Row],[Required PSPS Carryover (266)]]+FinalAllocation[[#This Row],[Required PSPS Current FY (268)]]</f>
        <v>0</v>
      </c>
      <c r="K186" s="50">
        <v>391697.79</v>
      </c>
      <c r="L186" s="51">
        <v>0</v>
      </c>
      <c r="M186" s="50">
        <v>17360</v>
      </c>
      <c r="N186" s="53">
        <v>0</v>
      </c>
      <c r="O186" s="59">
        <v>43984.17</v>
      </c>
      <c r="P186" s="22">
        <v>15612.68</v>
      </c>
      <c r="Q186" s="9" t="s">
        <v>444</v>
      </c>
      <c r="V186"/>
    </row>
    <row r="187" spans="1:22" ht="15.5" x14ac:dyDescent="0.35">
      <c r="A187" s="11" t="s">
        <v>445</v>
      </c>
      <c r="B187" s="1" t="s">
        <v>185</v>
      </c>
      <c r="C187" s="55">
        <v>5305267.63</v>
      </c>
      <c r="D187" s="22">
        <v>0</v>
      </c>
      <c r="E187" s="22">
        <v>0</v>
      </c>
      <c r="F187" s="31" t="str">
        <f t="shared" si="3"/>
        <v>Not Required</v>
      </c>
      <c r="G187" s="17">
        <f>FinalAllocation[[#This Row],[Required CCEIS Carryover (267)]]+FinalAllocation[[#This Row],[Required CCEIS Current FY (269)]]</f>
        <v>0</v>
      </c>
      <c r="H187" s="53">
        <v>653.09</v>
      </c>
      <c r="I187" s="50">
        <v>13800.06</v>
      </c>
      <c r="J187" s="22">
        <f>FinalAllocation[[#This Row],[Required PSPS Carryover (266)]]+FinalAllocation[[#This Row],[Required PSPS Current FY (268)]]</f>
        <v>14453.15</v>
      </c>
      <c r="K187" s="50">
        <v>1685896.28</v>
      </c>
      <c r="L187" s="51">
        <v>0</v>
      </c>
      <c r="M187" s="50">
        <v>107938.51</v>
      </c>
      <c r="N187" s="53">
        <v>0</v>
      </c>
      <c r="O187" s="59">
        <v>440712.68</v>
      </c>
      <c r="P187" s="22">
        <v>144910.31</v>
      </c>
      <c r="Q187" s="9" t="s">
        <v>445</v>
      </c>
      <c r="V187"/>
    </row>
    <row r="188" spans="1:22" ht="15.5" x14ac:dyDescent="0.35">
      <c r="A188" s="11" t="s">
        <v>446</v>
      </c>
      <c r="B188" s="2" t="s">
        <v>186</v>
      </c>
      <c r="C188" s="55">
        <v>401620.6</v>
      </c>
      <c r="D188" s="22">
        <v>0</v>
      </c>
      <c r="E188" s="22">
        <v>0</v>
      </c>
      <c r="F188" s="31" t="str">
        <f t="shared" si="3"/>
        <v>Not Required</v>
      </c>
      <c r="G188" s="17">
        <f>FinalAllocation[[#This Row],[Required CCEIS Carryover (267)]]+FinalAllocation[[#This Row],[Required CCEIS Current FY (269)]]</f>
        <v>0</v>
      </c>
      <c r="H188" s="53">
        <v>0</v>
      </c>
      <c r="I188" s="50">
        <v>0</v>
      </c>
      <c r="J188" s="22">
        <f>FinalAllocation[[#This Row],[Required PSPS Carryover (266)]]+FinalAllocation[[#This Row],[Required PSPS Current FY (268)]]</f>
        <v>0</v>
      </c>
      <c r="K188" s="50">
        <v>164599.53</v>
      </c>
      <c r="L188" s="51">
        <v>0</v>
      </c>
      <c r="M188" s="50">
        <v>10025.299999999999</v>
      </c>
      <c r="N188" s="53">
        <v>0</v>
      </c>
      <c r="O188" s="59">
        <v>13328.53</v>
      </c>
      <c r="P188" s="22">
        <v>4731.1099999999997</v>
      </c>
      <c r="Q188" s="9" t="s">
        <v>446</v>
      </c>
      <c r="V188"/>
    </row>
    <row r="189" spans="1:22" ht="15.5" x14ac:dyDescent="0.35">
      <c r="A189" s="11" t="s">
        <v>447</v>
      </c>
      <c r="B189" s="2" t="s">
        <v>187</v>
      </c>
      <c r="C189" s="55">
        <v>438797.64</v>
      </c>
      <c r="D189" s="22">
        <v>0</v>
      </c>
      <c r="E189" s="22">
        <v>22919.05</v>
      </c>
      <c r="F189" s="31" t="str">
        <f t="shared" si="3"/>
        <v>Required</v>
      </c>
      <c r="G189" s="17">
        <f>FinalAllocation[[#This Row],[Required CCEIS Carryover (267)]]+FinalAllocation[[#This Row],[Required CCEIS Current FY (269)]]</f>
        <v>22919.05</v>
      </c>
      <c r="H189" s="53">
        <v>0</v>
      </c>
      <c r="I189" s="50">
        <v>0</v>
      </c>
      <c r="J189" s="22">
        <f>FinalAllocation[[#This Row],[Required PSPS Carryover (266)]]+FinalAllocation[[#This Row],[Required PSPS Current FY (268)]]</f>
        <v>0</v>
      </c>
      <c r="K189" s="50">
        <v>236501.59</v>
      </c>
      <c r="L189" s="51">
        <v>0</v>
      </c>
      <c r="M189" s="50">
        <v>9084.7000000000007</v>
      </c>
      <c r="N189" s="53">
        <v>0</v>
      </c>
      <c r="O189" s="59">
        <v>27989.919999999998</v>
      </c>
      <c r="P189" s="22">
        <v>9935.34</v>
      </c>
      <c r="Q189" s="9" t="s">
        <v>447</v>
      </c>
      <c r="V189"/>
    </row>
    <row r="190" spans="1:22" ht="15.5" x14ac:dyDescent="0.35">
      <c r="A190" s="11" t="s">
        <v>448</v>
      </c>
      <c r="B190" s="1" t="s">
        <v>188</v>
      </c>
      <c r="C190" s="55">
        <v>25256449.23</v>
      </c>
      <c r="D190" s="22">
        <v>0</v>
      </c>
      <c r="E190" s="22">
        <v>0</v>
      </c>
      <c r="F190" s="31" t="str">
        <f t="shared" si="3"/>
        <v>Not Required</v>
      </c>
      <c r="G190" s="17">
        <f>FinalAllocation[[#This Row],[Required CCEIS Carryover (267)]]+FinalAllocation[[#This Row],[Required CCEIS Current FY (269)]]</f>
        <v>0</v>
      </c>
      <c r="H190" s="53">
        <v>183464.62</v>
      </c>
      <c r="I190" s="50">
        <v>272881.78000000003</v>
      </c>
      <c r="J190" s="22">
        <f>FinalAllocation[[#This Row],[Required PSPS Carryover (266)]]+FinalAllocation[[#This Row],[Required PSPS Current FY (268)]]</f>
        <v>456346.4</v>
      </c>
      <c r="K190" s="50">
        <v>5985595.4699999997</v>
      </c>
      <c r="L190" s="51">
        <v>303091.02</v>
      </c>
      <c r="M190" s="50">
        <v>244658.56</v>
      </c>
      <c r="N190" s="53">
        <v>0</v>
      </c>
      <c r="O190" s="59">
        <v>938329.04</v>
      </c>
      <c r="P190" s="22">
        <v>766637.03</v>
      </c>
      <c r="Q190" s="9" t="s">
        <v>448</v>
      </c>
      <c r="V190"/>
    </row>
    <row r="191" spans="1:22" ht="15.5" x14ac:dyDescent="0.35">
      <c r="A191" s="11" t="s">
        <v>449</v>
      </c>
      <c r="B191" s="2" t="s">
        <v>189</v>
      </c>
      <c r="C191" s="55">
        <v>6870393.9299999997</v>
      </c>
      <c r="D191" s="22">
        <v>0</v>
      </c>
      <c r="E191" s="22">
        <v>366684.21</v>
      </c>
      <c r="F191" s="31" t="str">
        <f t="shared" si="3"/>
        <v>Required</v>
      </c>
      <c r="G191" s="17">
        <f>FinalAllocation[[#This Row],[Required CCEIS Carryover (267)]]+FinalAllocation[[#This Row],[Required CCEIS Current FY (269)]]</f>
        <v>366684.21</v>
      </c>
      <c r="H191" s="53">
        <v>0</v>
      </c>
      <c r="I191" s="50">
        <v>66493.55</v>
      </c>
      <c r="J191" s="22">
        <f>FinalAllocation[[#This Row],[Required PSPS Carryover (266)]]+FinalAllocation[[#This Row],[Required PSPS Current FY (268)]]</f>
        <v>66493.55</v>
      </c>
      <c r="K191" s="50">
        <v>2427135.94</v>
      </c>
      <c r="L191" s="51">
        <v>0</v>
      </c>
      <c r="M191" s="50">
        <v>98419.42</v>
      </c>
      <c r="N191" s="53">
        <v>0</v>
      </c>
      <c r="O191" s="59">
        <v>214589.45</v>
      </c>
      <c r="P191" s="22">
        <v>76170.95</v>
      </c>
      <c r="Q191" s="9" t="s">
        <v>449</v>
      </c>
      <c r="V191"/>
    </row>
    <row r="192" spans="1:22" ht="15.5" x14ac:dyDescent="0.35">
      <c r="A192" s="11" t="s">
        <v>450</v>
      </c>
      <c r="B192" s="1" t="s">
        <v>190</v>
      </c>
      <c r="C192" s="55">
        <v>14181119.02</v>
      </c>
      <c r="D192" s="22">
        <v>375889.25</v>
      </c>
      <c r="E192" s="22">
        <v>0</v>
      </c>
      <c r="F192" s="31" t="str">
        <f t="shared" si="3"/>
        <v>Required</v>
      </c>
      <c r="G192" s="17">
        <f>FinalAllocation[[#This Row],[Required CCEIS Carryover (267)]]+FinalAllocation[[#This Row],[Required CCEIS Current FY (269)]]</f>
        <v>375889.25</v>
      </c>
      <c r="H192" s="53">
        <v>57484.85</v>
      </c>
      <c r="I192" s="50">
        <v>145956.01</v>
      </c>
      <c r="J192" s="22">
        <f>FinalAllocation[[#This Row],[Required PSPS Carryover (266)]]+FinalAllocation[[#This Row],[Required PSPS Current FY (268)]]</f>
        <v>203440.86</v>
      </c>
      <c r="K192" s="50">
        <v>3781979.83</v>
      </c>
      <c r="L192" s="51">
        <v>62380.73</v>
      </c>
      <c r="M192" s="50">
        <v>217807.54</v>
      </c>
      <c r="N192" s="53">
        <v>10591.27</v>
      </c>
      <c r="O192" s="59">
        <v>583299.12</v>
      </c>
      <c r="P192" s="22">
        <v>206747.63</v>
      </c>
      <c r="Q192" s="9" t="s">
        <v>450</v>
      </c>
      <c r="V192"/>
    </row>
    <row r="193" spans="1:22" ht="15.5" x14ac:dyDescent="0.35">
      <c r="A193" s="11" t="s">
        <v>451</v>
      </c>
      <c r="B193" s="1" t="s">
        <v>191</v>
      </c>
      <c r="C193" s="55">
        <v>3848125.08</v>
      </c>
      <c r="D193" s="22">
        <v>0</v>
      </c>
      <c r="E193" s="22">
        <v>0</v>
      </c>
      <c r="F193" s="31" t="str">
        <f t="shared" ref="F193:F256" si="4">IF(G193=0,"Not Required","Required")</f>
        <v>Not Required</v>
      </c>
      <c r="G193" s="17">
        <f>FinalAllocation[[#This Row],[Required CCEIS Carryover (267)]]+FinalAllocation[[#This Row],[Required CCEIS Current FY (269)]]</f>
        <v>0</v>
      </c>
      <c r="H193" s="53">
        <v>1796.94</v>
      </c>
      <c r="I193" s="50">
        <v>2049.3000000000002</v>
      </c>
      <c r="J193" s="22">
        <f>FinalAllocation[[#This Row],[Required PSPS Carryover (266)]]+FinalAllocation[[#This Row],[Required PSPS Current FY (268)]]</f>
        <v>3846.24</v>
      </c>
      <c r="K193" s="50">
        <v>1281459.57</v>
      </c>
      <c r="L193" s="51">
        <v>52682.82</v>
      </c>
      <c r="M193" s="50">
        <v>57527.71</v>
      </c>
      <c r="N193" s="53">
        <v>6148.65</v>
      </c>
      <c r="O193" s="59">
        <v>189265.23</v>
      </c>
      <c r="P193" s="22">
        <v>67181.83</v>
      </c>
      <c r="Q193" s="9" t="s">
        <v>451</v>
      </c>
      <c r="V193"/>
    </row>
    <row r="194" spans="1:22" ht="15.5" x14ac:dyDescent="0.35">
      <c r="A194" s="11" t="s">
        <v>452</v>
      </c>
      <c r="B194" s="1" t="s">
        <v>192</v>
      </c>
      <c r="C194" s="55">
        <v>243165.86</v>
      </c>
      <c r="D194" s="22">
        <v>0</v>
      </c>
      <c r="E194" s="22">
        <v>65795.34</v>
      </c>
      <c r="F194" s="31" t="str">
        <f t="shared" si="4"/>
        <v>Required</v>
      </c>
      <c r="G194" s="17">
        <f>FinalAllocation[[#This Row],[Required CCEIS Carryover (267)]]+FinalAllocation[[#This Row],[Required CCEIS Current FY (269)]]</f>
        <v>65795.34</v>
      </c>
      <c r="H194" s="53">
        <v>0</v>
      </c>
      <c r="I194" s="50">
        <v>0</v>
      </c>
      <c r="J194" s="22">
        <f>FinalAllocation[[#This Row],[Required PSPS Carryover (266)]]+FinalAllocation[[#This Row],[Required PSPS Current FY (268)]]</f>
        <v>0</v>
      </c>
      <c r="K194" s="50">
        <v>602053.73</v>
      </c>
      <c r="L194" s="51">
        <v>0</v>
      </c>
      <c r="M194" s="50">
        <v>49303.8</v>
      </c>
      <c r="N194" s="53">
        <v>8703.83</v>
      </c>
      <c r="O194" s="59">
        <v>63269.06</v>
      </c>
      <c r="P194" s="22">
        <v>11239.99</v>
      </c>
      <c r="Q194" s="9" t="s">
        <v>452</v>
      </c>
      <c r="V194"/>
    </row>
    <row r="195" spans="1:22" ht="15.5" x14ac:dyDescent="0.35">
      <c r="A195" s="11" t="s">
        <v>453</v>
      </c>
      <c r="B195" s="2" t="s">
        <v>193</v>
      </c>
      <c r="C195" s="55">
        <v>1428595.57</v>
      </c>
      <c r="D195" s="22">
        <v>0</v>
      </c>
      <c r="E195" s="22">
        <v>153824.76999999999</v>
      </c>
      <c r="F195" s="31" t="str">
        <f t="shared" si="4"/>
        <v>Required</v>
      </c>
      <c r="G195" s="17">
        <f>FinalAllocation[[#This Row],[Required CCEIS Carryover (267)]]+FinalAllocation[[#This Row],[Required CCEIS Current FY (269)]]</f>
        <v>153824.76999999999</v>
      </c>
      <c r="H195" s="53">
        <v>0</v>
      </c>
      <c r="I195" s="50">
        <v>0</v>
      </c>
      <c r="J195" s="22">
        <f>FinalAllocation[[#This Row],[Required PSPS Carryover (266)]]+FinalAllocation[[#This Row],[Required PSPS Current FY (268)]]</f>
        <v>0</v>
      </c>
      <c r="K195" s="50">
        <v>1030866.31</v>
      </c>
      <c r="L195" s="51">
        <v>0</v>
      </c>
      <c r="M195" s="50">
        <v>67400.570000000007</v>
      </c>
      <c r="N195" s="53">
        <v>14639.21</v>
      </c>
      <c r="O195" s="59">
        <v>84671.44</v>
      </c>
      <c r="P195" s="22">
        <v>24200.38</v>
      </c>
      <c r="Q195" s="9" t="s">
        <v>453</v>
      </c>
      <c r="V195"/>
    </row>
    <row r="196" spans="1:22" ht="15.5" x14ac:dyDescent="0.35">
      <c r="A196" s="11" t="s">
        <v>454</v>
      </c>
      <c r="B196" s="2" t="s">
        <v>194</v>
      </c>
      <c r="C196" s="55">
        <v>2268544.84</v>
      </c>
      <c r="D196" s="22">
        <v>0</v>
      </c>
      <c r="E196" s="22">
        <v>0</v>
      </c>
      <c r="F196" s="31" t="str">
        <f t="shared" si="4"/>
        <v>Not Required</v>
      </c>
      <c r="G196" s="17">
        <f>FinalAllocation[[#This Row],[Required CCEIS Carryover (267)]]+FinalAllocation[[#This Row],[Required CCEIS Current FY (269)]]</f>
        <v>0</v>
      </c>
      <c r="H196" s="53">
        <v>0</v>
      </c>
      <c r="I196" s="50">
        <v>0</v>
      </c>
      <c r="J196" s="22">
        <f>FinalAllocation[[#This Row],[Required PSPS Carryover (266)]]+FinalAllocation[[#This Row],[Required PSPS Current FY (268)]]</f>
        <v>0</v>
      </c>
      <c r="K196" s="50">
        <v>886958.68</v>
      </c>
      <c r="L196" s="51">
        <v>0</v>
      </c>
      <c r="M196" s="50">
        <v>19109.36</v>
      </c>
      <c r="N196" s="53">
        <v>0</v>
      </c>
      <c r="O196" s="59">
        <v>0</v>
      </c>
      <c r="P196" s="22">
        <v>1892.45</v>
      </c>
      <c r="Q196" s="9" t="s">
        <v>454</v>
      </c>
      <c r="V196"/>
    </row>
    <row r="197" spans="1:22" ht="15.5" x14ac:dyDescent="0.35">
      <c r="A197" s="11" t="s">
        <v>455</v>
      </c>
      <c r="B197" s="2" t="s">
        <v>195</v>
      </c>
      <c r="C197" s="55">
        <v>1845489.95</v>
      </c>
      <c r="D197" s="22">
        <v>0</v>
      </c>
      <c r="E197" s="22">
        <v>0</v>
      </c>
      <c r="F197" s="31" t="str">
        <f t="shared" si="4"/>
        <v>Not Required</v>
      </c>
      <c r="G197" s="17">
        <f>FinalAllocation[[#This Row],[Required CCEIS Carryover (267)]]+FinalAllocation[[#This Row],[Required CCEIS Current FY (269)]]</f>
        <v>0</v>
      </c>
      <c r="H197" s="53">
        <v>0</v>
      </c>
      <c r="I197" s="50">
        <v>0</v>
      </c>
      <c r="J197" s="22">
        <f>FinalAllocation[[#This Row],[Required PSPS Carryover (266)]]+FinalAllocation[[#This Row],[Required PSPS Current FY (268)]]</f>
        <v>0</v>
      </c>
      <c r="K197" s="50">
        <v>859953.8</v>
      </c>
      <c r="L197" s="51">
        <v>0</v>
      </c>
      <c r="M197" s="50">
        <v>21930.07</v>
      </c>
      <c r="N197" s="53">
        <v>0</v>
      </c>
      <c r="O197" s="59">
        <v>26657.07</v>
      </c>
      <c r="P197" s="22">
        <v>9462.23</v>
      </c>
      <c r="Q197" s="9" t="s">
        <v>455</v>
      </c>
      <c r="V197"/>
    </row>
    <row r="198" spans="1:22" ht="15.5" x14ac:dyDescent="0.35">
      <c r="A198" s="11" t="s">
        <v>456</v>
      </c>
      <c r="B198" s="2" t="s">
        <v>196</v>
      </c>
      <c r="C198" s="55">
        <v>392577.82</v>
      </c>
      <c r="D198" s="22">
        <v>0</v>
      </c>
      <c r="E198" s="22">
        <v>0</v>
      </c>
      <c r="F198" s="31" t="str">
        <f t="shared" si="4"/>
        <v>Not Required</v>
      </c>
      <c r="G198" s="17">
        <f>FinalAllocation[[#This Row],[Required CCEIS Carryover (267)]]+FinalAllocation[[#This Row],[Required CCEIS Current FY (269)]]</f>
        <v>0</v>
      </c>
      <c r="H198" s="53">
        <v>0</v>
      </c>
      <c r="I198" s="50">
        <v>0</v>
      </c>
      <c r="J198" s="22">
        <f>FinalAllocation[[#This Row],[Required PSPS Carryover (266)]]+FinalAllocation[[#This Row],[Required PSPS Current FY (268)]]</f>
        <v>0</v>
      </c>
      <c r="K198" s="50">
        <v>322851.69</v>
      </c>
      <c r="L198" s="51">
        <v>4174.99</v>
      </c>
      <c r="M198" s="50">
        <v>20459.099999999999</v>
      </c>
      <c r="N198" s="53">
        <v>6490.89</v>
      </c>
      <c r="O198" s="59">
        <v>9385.7199999999993</v>
      </c>
      <c r="P198" s="22">
        <v>3331.73</v>
      </c>
      <c r="Q198" s="9" t="s">
        <v>456</v>
      </c>
      <c r="V198"/>
    </row>
    <row r="199" spans="1:22" ht="15.5" x14ac:dyDescent="0.35">
      <c r="A199" s="11" t="s">
        <v>457</v>
      </c>
      <c r="B199" s="1" t="s">
        <v>197</v>
      </c>
      <c r="C199" s="55">
        <v>84022.53</v>
      </c>
      <c r="D199" s="22">
        <v>0</v>
      </c>
      <c r="E199" s="22">
        <v>0</v>
      </c>
      <c r="F199" s="31" t="str">
        <f t="shared" si="4"/>
        <v>Not Required</v>
      </c>
      <c r="G199" s="17">
        <f>FinalAllocation[[#This Row],[Required CCEIS Carryover (267)]]+FinalAllocation[[#This Row],[Required CCEIS Current FY (269)]]</f>
        <v>0</v>
      </c>
      <c r="H199" s="53">
        <v>0</v>
      </c>
      <c r="I199" s="50">
        <v>0</v>
      </c>
      <c r="J199" s="22">
        <f>FinalAllocation[[#This Row],[Required PSPS Carryover (266)]]+FinalAllocation[[#This Row],[Required PSPS Current FY (268)]]</f>
        <v>0</v>
      </c>
      <c r="K199" s="50">
        <v>76751.03</v>
      </c>
      <c r="L199" s="51">
        <v>5594.56</v>
      </c>
      <c r="M199" s="50">
        <v>0</v>
      </c>
      <c r="N199" s="53">
        <v>0</v>
      </c>
      <c r="O199" s="59">
        <v>0</v>
      </c>
      <c r="P199" s="22">
        <v>0</v>
      </c>
      <c r="Q199" s="9" t="s">
        <v>457</v>
      </c>
      <c r="V199"/>
    </row>
    <row r="200" spans="1:22" ht="15.5" x14ac:dyDescent="0.35">
      <c r="A200" s="11" t="s">
        <v>458</v>
      </c>
      <c r="B200" s="1" t="s">
        <v>198</v>
      </c>
      <c r="C200" s="55">
        <v>42176.61</v>
      </c>
      <c r="D200" s="22">
        <v>0</v>
      </c>
      <c r="E200" s="22">
        <v>0</v>
      </c>
      <c r="F200" s="31" t="str">
        <f t="shared" si="4"/>
        <v>Not Required</v>
      </c>
      <c r="G200" s="17">
        <f>FinalAllocation[[#This Row],[Required CCEIS Carryover (267)]]+FinalAllocation[[#This Row],[Required CCEIS Current FY (269)]]</f>
        <v>0</v>
      </c>
      <c r="H200" s="53">
        <v>0</v>
      </c>
      <c r="I200" s="50">
        <v>0</v>
      </c>
      <c r="J200" s="22">
        <f>FinalAllocation[[#This Row],[Required PSPS Carryover (266)]]+FinalAllocation[[#This Row],[Required PSPS Current FY (268)]]</f>
        <v>0</v>
      </c>
      <c r="K200" s="50">
        <v>77729.279999999999</v>
      </c>
      <c r="L200" s="51">
        <v>1561.21</v>
      </c>
      <c r="M200" s="50">
        <v>0</v>
      </c>
      <c r="N200" s="53">
        <v>0</v>
      </c>
      <c r="O200" s="59">
        <v>0</v>
      </c>
      <c r="P200" s="22">
        <v>0</v>
      </c>
      <c r="Q200" s="9" t="s">
        <v>458</v>
      </c>
      <c r="V200"/>
    </row>
    <row r="201" spans="1:22" ht="15.5" x14ac:dyDescent="0.35">
      <c r="A201" s="11" t="s">
        <v>459</v>
      </c>
      <c r="B201" s="1" t="s">
        <v>199</v>
      </c>
      <c r="C201" s="55">
        <v>184798.51</v>
      </c>
      <c r="D201" s="22">
        <v>0</v>
      </c>
      <c r="E201" s="22">
        <v>0</v>
      </c>
      <c r="F201" s="31" t="str">
        <f t="shared" si="4"/>
        <v>Not Required</v>
      </c>
      <c r="G201" s="17">
        <f>FinalAllocation[[#This Row],[Required CCEIS Carryover (267)]]+FinalAllocation[[#This Row],[Required CCEIS Current FY (269)]]</f>
        <v>0</v>
      </c>
      <c r="H201" s="53">
        <v>0</v>
      </c>
      <c r="I201" s="50">
        <v>0</v>
      </c>
      <c r="J201" s="22">
        <f>FinalAllocation[[#This Row],[Required PSPS Carryover (266)]]+FinalAllocation[[#This Row],[Required PSPS Current FY (268)]]</f>
        <v>0</v>
      </c>
      <c r="K201" s="50">
        <v>154215.9</v>
      </c>
      <c r="L201" s="51">
        <v>0</v>
      </c>
      <c r="M201" s="50">
        <v>7281.45</v>
      </c>
      <c r="N201" s="53">
        <v>0</v>
      </c>
      <c r="O201" s="59">
        <v>5331.41</v>
      </c>
      <c r="P201" s="22">
        <v>1892.45</v>
      </c>
      <c r="Q201" s="9" t="s">
        <v>459</v>
      </c>
      <c r="V201"/>
    </row>
    <row r="202" spans="1:22" ht="15.5" x14ac:dyDescent="0.35">
      <c r="A202" s="11" t="s">
        <v>460</v>
      </c>
      <c r="B202" s="1" t="s">
        <v>200</v>
      </c>
      <c r="C202" s="55">
        <v>59979.68</v>
      </c>
      <c r="D202" s="22">
        <v>0</v>
      </c>
      <c r="E202" s="22">
        <v>0</v>
      </c>
      <c r="F202" s="31" t="str">
        <f t="shared" si="4"/>
        <v>Not Required</v>
      </c>
      <c r="G202" s="17">
        <f>FinalAllocation[[#This Row],[Required CCEIS Carryover (267)]]+FinalAllocation[[#This Row],[Required CCEIS Current FY (269)]]</f>
        <v>0</v>
      </c>
      <c r="H202" s="53">
        <v>0</v>
      </c>
      <c r="I202" s="50">
        <v>0</v>
      </c>
      <c r="J202" s="22">
        <f>FinalAllocation[[#This Row],[Required PSPS Carryover (266)]]+FinalAllocation[[#This Row],[Required PSPS Current FY (268)]]</f>
        <v>0</v>
      </c>
      <c r="K202" s="50">
        <v>118444.78</v>
      </c>
      <c r="L202" s="51">
        <v>0</v>
      </c>
      <c r="M202" s="50">
        <v>9912.61</v>
      </c>
      <c r="N202" s="53">
        <v>343.26</v>
      </c>
      <c r="O202" s="59">
        <v>8444.0400000000009</v>
      </c>
      <c r="P202" s="22">
        <v>2997.95</v>
      </c>
      <c r="Q202" s="9" t="s">
        <v>460</v>
      </c>
      <c r="V202"/>
    </row>
    <row r="203" spans="1:22" ht="15.5" x14ac:dyDescent="0.35">
      <c r="A203" s="11" t="s">
        <v>461</v>
      </c>
      <c r="B203" s="1" t="s">
        <v>201</v>
      </c>
      <c r="C203" s="55">
        <v>27302.95</v>
      </c>
      <c r="D203" s="22">
        <v>0</v>
      </c>
      <c r="E203" s="22">
        <v>0</v>
      </c>
      <c r="F203" s="31" t="str">
        <f t="shared" si="4"/>
        <v>Not Required</v>
      </c>
      <c r="G203" s="17">
        <f>FinalAllocation[[#This Row],[Required CCEIS Carryover (267)]]+FinalAllocation[[#This Row],[Required CCEIS Current FY (269)]]</f>
        <v>0</v>
      </c>
      <c r="H203" s="53">
        <v>0</v>
      </c>
      <c r="I203" s="50">
        <v>0</v>
      </c>
      <c r="J203" s="22">
        <f>FinalAllocation[[#This Row],[Required PSPS Carryover (266)]]+FinalAllocation[[#This Row],[Required PSPS Current FY (268)]]</f>
        <v>0</v>
      </c>
      <c r="K203" s="50">
        <v>43049.32</v>
      </c>
      <c r="L203" s="51">
        <v>4004.2</v>
      </c>
      <c r="M203" s="50">
        <v>0</v>
      </c>
      <c r="N203" s="53">
        <v>0</v>
      </c>
      <c r="O203" s="59">
        <v>0</v>
      </c>
      <c r="P203" s="22">
        <v>0</v>
      </c>
      <c r="Q203" s="9" t="s">
        <v>461</v>
      </c>
      <c r="V203"/>
    </row>
    <row r="204" spans="1:22" ht="15.5" x14ac:dyDescent="0.35">
      <c r="A204" s="9" t="s">
        <v>462</v>
      </c>
      <c r="B204" s="2" t="s">
        <v>202</v>
      </c>
      <c r="C204" s="55">
        <v>41211.46</v>
      </c>
      <c r="D204" s="22">
        <v>0</v>
      </c>
      <c r="E204" s="22">
        <v>0</v>
      </c>
      <c r="F204" s="31" t="str">
        <f>IF(G204=0,"Not Required","Required")</f>
        <v>Not Required</v>
      </c>
      <c r="G204" s="17">
        <v>0</v>
      </c>
      <c r="H204" s="53">
        <v>0</v>
      </c>
      <c r="I204" s="50">
        <v>0</v>
      </c>
      <c r="J204" s="22">
        <f>FinalAllocation[[#This Row],[Required PSPS Carryover (266)]]+FinalAllocation[[#This Row],[Required PSPS Current FY (268)]]</f>
        <v>0</v>
      </c>
      <c r="K204" s="58">
        <v>19031.59</v>
      </c>
      <c r="L204" s="51">
        <v>3604.79</v>
      </c>
      <c r="M204" s="50">
        <v>0</v>
      </c>
      <c r="N204" s="53">
        <v>0</v>
      </c>
      <c r="O204" s="59">
        <v>0</v>
      </c>
      <c r="P204" s="22">
        <v>0</v>
      </c>
      <c r="Q204" s="9" t="s">
        <v>554</v>
      </c>
      <c r="V204"/>
    </row>
    <row r="205" spans="1:22" ht="15.5" x14ac:dyDescent="0.35">
      <c r="A205" s="11" t="s">
        <v>552</v>
      </c>
      <c r="B205" s="2"/>
      <c r="C205" s="55">
        <v>0</v>
      </c>
      <c r="D205" s="22">
        <v>0</v>
      </c>
      <c r="E205" s="22">
        <v>0</v>
      </c>
      <c r="F205" s="31" t="str">
        <f>IF(G205=0,"Not Required","Required")</f>
        <v>Not Required</v>
      </c>
      <c r="G205" s="17"/>
      <c r="H205" s="53">
        <v>0</v>
      </c>
      <c r="I205" s="50">
        <v>0</v>
      </c>
      <c r="J205" s="22">
        <f>FinalAllocation[[#This Row],[Required PSPS Carryover (266)]]+FinalAllocation[[#This Row],[Required PSPS Current FY (268)]]</f>
        <v>0</v>
      </c>
      <c r="K205" s="57">
        <v>46943.43</v>
      </c>
      <c r="L205" s="51">
        <v>0</v>
      </c>
      <c r="M205" s="57">
        <v>0</v>
      </c>
      <c r="N205" s="53">
        <v>0</v>
      </c>
      <c r="O205" s="60">
        <v>0</v>
      </c>
      <c r="P205" s="50">
        <v>0</v>
      </c>
      <c r="Q205" s="9" t="s">
        <v>552</v>
      </c>
      <c r="V205"/>
    </row>
    <row r="206" spans="1:22" ht="15.5" x14ac:dyDescent="0.35">
      <c r="A206" s="11" t="s">
        <v>463</v>
      </c>
      <c r="B206" s="1" t="s">
        <v>203</v>
      </c>
      <c r="C206" s="55">
        <v>0</v>
      </c>
      <c r="D206" s="22">
        <v>0</v>
      </c>
      <c r="E206" s="22">
        <v>0</v>
      </c>
      <c r="F206" s="31" t="str">
        <f t="shared" si="4"/>
        <v>Not Required</v>
      </c>
      <c r="G206" s="17">
        <f>FinalAllocation[[#This Row],[Required CCEIS Carryover (267)]]+FinalAllocation[[#This Row],[Required CCEIS Current FY (269)]]</f>
        <v>0</v>
      </c>
      <c r="H206" s="53">
        <v>0</v>
      </c>
      <c r="I206" s="50">
        <v>0</v>
      </c>
      <c r="J206" s="22">
        <f>FinalAllocation[[#This Row],[Required PSPS Carryover (266)]]+FinalAllocation[[#This Row],[Required PSPS Current FY (268)]]</f>
        <v>0</v>
      </c>
      <c r="K206" s="57">
        <v>69558.16</v>
      </c>
      <c r="L206" s="51">
        <v>4559.8599999999997</v>
      </c>
      <c r="M206" s="57">
        <v>3766.71</v>
      </c>
      <c r="N206" s="53">
        <v>477.75</v>
      </c>
      <c r="O206" s="61">
        <v>9329.9699999999993</v>
      </c>
      <c r="P206" s="16">
        <v>3311.78</v>
      </c>
      <c r="Q206" s="9" t="s">
        <v>463</v>
      </c>
      <c r="V206"/>
    </row>
    <row r="207" spans="1:22" ht="15.5" x14ac:dyDescent="0.35">
      <c r="A207" s="11" t="s">
        <v>464</v>
      </c>
      <c r="B207" s="1" t="s">
        <v>204</v>
      </c>
      <c r="C207" s="55">
        <v>0</v>
      </c>
      <c r="D207" s="22">
        <v>0</v>
      </c>
      <c r="E207" s="22">
        <v>0</v>
      </c>
      <c r="F207" s="31" t="str">
        <f t="shared" si="4"/>
        <v>Not Required</v>
      </c>
      <c r="G207" s="17">
        <f>FinalAllocation[[#This Row],[Required CCEIS Carryover (267)]]+FinalAllocation[[#This Row],[Required CCEIS Current FY (269)]]</f>
        <v>0</v>
      </c>
      <c r="H207" s="53">
        <v>0</v>
      </c>
      <c r="I207" s="50">
        <v>0</v>
      </c>
      <c r="J207" s="22">
        <f>FinalAllocation[[#This Row],[Required PSPS Carryover (266)]]+FinalAllocation[[#This Row],[Required PSPS Current FY (268)]]</f>
        <v>0</v>
      </c>
      <c r="K207" s="57">
        <v>124324.97</v>
      </c>
      <c r="L207" s="51">
        <v>5253.76</v>
      </c>
      <c r="M207" s="57">
        <v>1862.47</v>
      </c>
      <c r="N207" s="53">
        <v>550.46</v>
      </c>
      <c r="O207" s="61">
        <v>5331.41</v>
      </c>
      <c r="P207" s="16">
        <v>1892.45</v>
      </c>
      <c r="Q207" s="9" t="s">
        <v>464</v>
      </c>
      <c r="V207"/>
    </row>
    <row r="208" spans="1:22" ht="15.5" x14ac:dyDescent="0.35">
      <c r="A208" s="11" t="s">
        <v>465</v>
      </c>
      <c r="B208" s="2" t="s">
        <v>205</v>
      </c>
      <c r="C208" s="55">
        <v>0</v>
      </c>
      <c r="D208" s="22">
        <v>0</v>
      </c>
      <c r="E208" s="22">
        <v>0</v>
      </c>
      <c r="F208" s="31" t="str">
        <f t="shared" si="4"/>
        <v>Not Required</v>
      </c>
      <c r="G208" s="17">
        <f>FinalAllocation[[#This Row],[Required CCEIS Carryover (267)]]+FinalAllocation[[#This Row],[Required CCEIS Current FY (269)]]</f>
        <v>0</v>
      </c>
      <c r="H208" s="62">
        <v>0</v>
      </c>
      <c r="I208" s="22">
        <v>0</v>
      </c>
      <c r="J208" s="22">
        <f>FinalAllocation[[#This Row],[Required PSPS Carryover (266)]]+FinalAllocation[[#This Row],[Required PSPS Current FY (268)]]</f>
        <v>0</v>
      </c>
      <c r="K208" s="57">
        <v>115411.04</v>
      </c>
      <c r="L208" s="51">
        <v>10201.56</v>
      </c>
      <c r="M208" s="57">
        <v>0</v>
      </c>
      <c r="N208" s="53">
        <v>0</v>
      </c>
      <c r="O208" s="61">
        <v>0</v>
      </c>
      <c r="P208" s="22">
        <v>0</v>
      </c>
      <c r="Q208" s="9" t="s">
        <v>465</v>
      </c>
      <c r="V208"/>
    </row>
    <row r="209" spans="1:22" ht="15.5" x14ac:dyDescent="0.35">
      <c r="A209" s="11" t="s">
        <v>466</v>
      </c>
      <c r="B209" s="1" t="s">
        <v>206</v>
      </c>
      <c r="C209" s="55">
        <v>377898.6</v>
      </c>
      <c r="D209" s="22">
        <v>0</v>
      </c>
      <c r="E209" s="22">
        <v>0</v>
      </c>
      <c r="F209" s="31" t="str">
        <f t="shared" si="4"/>
        <v>Not Required</v>
      </c>
      <c r="G209" s="17">
        <f>FinalAllocation[[#This Row],[Required CCEIS Carryover (267)]]+FinalAllocation[[#This Row],[Required CCEIS Current FY (269)]]</f>
        <v>0</v>
      </c>
      <c r="H209" s="57">
        <v>4182.5200000000004</v>
      </c>
      <c r="I209" s="22">
        <v>3266.42</v>
      </c>
      <c r="J209" s="22">
        <f>FinalAllocation[[#This Row],[Required PSPS Carryover (266)]]+FinalAllocation[[#This Row],[Required PSPS Current FY (268)]]</f>
        <v>7448.94</v>
      </c>
      <c r="K209" s="57">
        <v>177198.83</v>
      </c>
      <c r="L209" s="51">
        <v>12707.18</v>
      </c>
      <c r="M209" s="57">
        <v>15628.95</v>
      </c>
      <c r="N209" s="53">
        <v>0</v>
      </c>
      <c r="O209" s="61">
        <v>22658.51</v>
      </c>
      <c r="P209" s="16">
        <v>8042.9</v>
      </c>
      <c r="Q209" s="9" t="s">
        <v>466</v>
      </c>
      <c r="V209"/>
    </row>
    <row r="210" spans="1:22" ht="15.5" x14ac:dyDescent="0.35">
      <c r="A210" s="11" t="s">
        <v>467</v>
      </c>
      <c r="B210" s="1" t="s">
        <v>207</v>
      </c>
      <c r="C210" s="55">
        <v>1763539.59</v>
      </c>
      <c r="D210" s="22">
        <v>0</v>
      </c>
      <c r="E210" s="22">
        <v>0</v>
      </c>
      <c r="F210" s="31" t="str">
        <f t="shared" si="4"/>
        <v>Not Required</v>
      </c>
      <c r="G210" s="17">
        <f>FinalAllocation[[#This Row],[Required CCEIS Carryover (267)]]+FinalAllocation[[#This Row],[Required CCEIS Current FY (269)]]</f>
        <v>0</v>
      </c>
      <c r="H210" s="57">
        <v>0</v>
      </c>
      <c r="I210" s="22">
        <v>18677.75</v>
      </c>
      <c r="J210" s="22">
        <f>FinalAllocation[[#This Row],[Required PSPS Carryover (266)]]+FinalAllocation[[#This Row],[Required PSPS Current FY (268)]]</f>
        <v>18677.75</v>
      </c>
      <c r="K210" s="57">
        <v>597803.42000000004</v>
      </c>
      <c r="L210" s="51">
        <v>12000</v>
      </c>
      <c r="M210" s="57">
        <v>58863.519999999997</v>
      </c>
      <c r="N210" s="53">
        <v>0</v>
      </c>
      <c r="O210" s="61">
        <v>235531.78</v>
      </c>
      <c r="P210" s="16">
        <v>78840.509999999995</v>
      </c>
      <c r="Q210" s="9" t="s">
        <v>467</v>
      </c>
      <c r="V210"/>
    </row>
    <row r="211" spans="1:22" ht="15.5" x14ac:dyDescent="0.35">
      <c r="A211" s="11" t="s">
        <v>468</v>
      </c>
      <c r="B211" s="1" t="s">
        <v>208</v>
      </c>
      <c r="C211" s="55">
        <v>1948499.93</v>
      </c>
      <c r="D211" s="22">
        <v>52175.040000000001</v>
      </c>
      <c r="E211" s="22">
        <v>117330.17</v>
      </c>
      <c r="F211" s="31" t="str">
        <f t="shared" si="4"/>
        <v>Required</v>
      </c>
      <c r="G211" s="17">
        <f>FinalAllocation[[#This Row],[Required CCEIS Carryover (267)]]+FinalAllocation[[#This Row],[Required CCEIS Current FY (269)]]</f>
        <v>169505.21</v>
      </c>
      <c r="H211" s="57">
        <v>0</v>
      </c>
      <c r="I211" s="22">
        <v>2437.06</v>
      </c>
      <c r="J211" s="22">
        <f>FinalAllocation[[#This Row],[Required PSPS Carryover (266)]]+FinalAllocation[[#This Row],[Required PSPS Current FY (268)]]</f>
        <v>2437.06</v>
      </c>
      <c r="K211" s="57">
        <v>807733.85</v>
      </c>
      <c r="L211" s="51">
        <v>7028.5</v>
      </c>
      <c r="M211" s="57">
        <v>43773.09</v>
      </c>
      <c r="N211" s="53">
        <v>0</v>
      </c>
      <c r="O211" s="61">
        <v>166606.72</v>
      </c>
      <c r="P211" s="16">
        <v>59138.94</v>
      </c>
      <c r="Q211" s="9" t="s">
        <v>468</v>
      </c>
      <c r="V211"/>
    </row>
    <row r="212" spans="1:22" ht="15.5" x14ac:dyDescent="0.35">
      <c r="A212" s="11" t="s">
        <v>469</v>
      </c>
      <c r="B212" s="2" t="s">
        <v>209</v>
      </c>
      <c r="C212" s="55">
        <v>592741.03</v>
      </c>
      <c r="D212" s="22">
        <v>20479.88</v>
      </c>
      <c r="E212" s="22">
        <v>27792.41</v>
      </c>
      <c r="F212" s="31" t="str">
        <f t="shared" si="4"/>
        <v>Required</v>
      </c>
      <c r="G212" s="17">
        <f>FinalAllocation[[#This Row],[Required CCEIS Carryover (267)]]+FinalAllocation[[#This Row],[Required CCEIS Current FY (269)]]</f>
        <v>48272.29</v>
      </c>
      <c r="H212" s="57">
        <v>0</v>
      </c>
      <c r="I212" s="22">
        <v>0</v>
      </c>
      <c r="J212" s="22">
        <f>FinalAllocation[[#This Row],[Required PSPS Carryover (266)]]+FinalAllocation[[#This Row],[Required PSPS Current FY (268)]]</f>
        <v>0</v>
      </c>
      <c r="K212" s="57">
        <v>205520.47</v>
      </c>
      <c r="L212" s="51">
        <v>0</v>
      </c>
      <c r="M212" s="57">
        <v>5966.57</v>
      </c>
      <c r="N212" s="53">
        <v>0</v>
      </c>
      <c r="O212" s="61">
        <v>11995.68</v>
      </c>
      <c r="P212" s="16">
        <v>4258</v>
      </c>
      <c r="Q212" s="9" t="s">
        <v>469</v>
      </c>
      <c r="V212"/>
    </row>
    <row r="213" spans="1:22" ht="15.5" x14ac:dyDescent="0.35">
      <c r="A213" s="11" t="s">
        <v>470</v>
      </c>
      <c r="B213" s="2" t="s">
        <v>210</v>
      </c>
      <c r="C213" s="55">
        <v>1109410.93</v>
      </c>
      <c r="D213" s="22">
        <v>0</v>
      </c>
      <c r="E213" s="22">
        <v>0</v>
      </c>
      <c r="F213" s="31" t="str">
        <f t="shared" si="4"/>
        <v>Not Required</v>
      </c>
      <c r="G213" s="17">
        <f>FinalAllocation[[#This Row],[Required CCEIS Carryover (267)]]+FinalAllocation[[#This Row],[Required CCEIS Current FY (269)]]</f>
        <v>0</v>
      </c>
      <c r="H213" s="57">
        <v>0</v>
      </c>
      <c r="I213" s="22">
        <v>0</v>
      </c>
      <c r="J213" s="22">
        <f>FinalAllocation[[#This Row],[Required PSPS Carryover (266)]]+FinalAllocation[[#This Row],[Required PSPS Current FY (268)]]</f>
        <v>0</v>
      </c>
      <c r="K213" s="57">
        <v>384938.84</v>
      </c>
      <c r="L213" s="51">
        <v>0</v>
      </c>
      <c r="M213" s="57">
        <v>9948.6200000000008</v>
      </c>
      <c r="N213" s="53">
        <v>0</v>
      </c>
      <c r="O213" s="61">
        <v>38892.910000000003</v>
      </c>
      <c r="P213" s="16">
        <v>13807.44</v>
      </c>
      <c r="Q213" s="9" t="s">
        <v>470</v>
      </c>
      <c r="V213"/>
    </row>
    <row r="214" spans="1:22" ht="15.5" x14ac:dyDescent="0.35">
      <c r="A214" s="11" t="s">
        <v>471</v>
      </c>
      <c r="B214" s="1" t="s">
        <v>211</v>
      </c>
      <c r="C214" s="55">
        <v>3733976.57</v>
      </c>
      <c r="D214" s="22">
        <v>0</v>
      </c>
      <c r="E214" s="22">
        <v>0</v>
      </c>
      <c r="F214" s="31" t="str">
        <f t="shared" si="4"/>
        <v>Not Required</v>
      </c>
      <c r="G214" s="17">
        <f>FinalAllocation[[#This Row],[Required CCEIS Carryover (267)]]+FinalAllocation[[#This Row],[Required CCEIS Current FY (269)]]</f>
        <v>0</v>
      </c>
      <c r="H214" s="57">
        <v>1786.61</v>
      </c>
      <c r="I214" s="22">
        <v>0</v>
      </c>
      <c r="J214" s="22">
        <f>FinalAllocation[[#This Row],[Required PSPS Carryover (266)]]+FinalAllocation[[#This Row],[Required PSPS Current FY (268)]]</f>
        <v>1786.61</v>
      </c>
      <c r="K214" s="57">
        <v>1330088.19</v>
      </c>
      <c r="L214" s="51">
        <v>49868.46</v>
      </c>
      <c r="M214" s="57">
        <v>55550.59</v>
      </c>
      <c r="N214" s="53">
        <v>0</v>
      </c>
      <c r="O214" s="61">
        <v>143948.21</v>
      </c>
      <c r="P214" s="16">
        <v>51096.05</v>
      </c>
      <c r="Q214" s="9" t="s">
        <v>471</v>
      </c>
      <c r="V214"/>
    </row>
    <row r="215" spans="1:22" ht="15.5" x14ac:dyDescent="0.35">
      <c r="A215" s="11" t="s">
        <v>472</v>
      </c>
      <c r="B215" s="2" t="s">
        <v>212</v>
      </c>
      <c r="C215" s="55">
        <v>8855691.4100000001</v>
      </c>
      <c r="D215" s="22">
        <v>0</v>
      </c>
      <c r="E215" s="22">
        <v>0</v>
      </c>
      <c r="F215" s="31" t="str">
        <f t="shared" si="4"/>
        <v>Not Required</v>
      </c>
      <c r="G215" s="17">
        <f>FinalAllocation[[#This Row],[Required CCEIS Carryover (267)]]+FinalAllocation[[#This Row],[Required CCEIS Current FY (269)]]</f>
        <v>0</v>
      </c>
      <c r="H215" s="57">
        <v>13370.02</v>
      </c>
      <c r="I215" s="22">
        <v>16807.43</v>
      </c>
      <c r="J215" s="22">
        <f>FinalAllocation[[#This Row],[Required PSPS Carryover (266)]]+FinalAllocation[[#This Row],[Required PSPS Current FY (268)]]</f>
        <v>30177.45</v>
      </c>
      <c r="K215" s="57">
        <v>2267623.96</v>
      </c>
      <c r="L215" s="51">
        <v>0</v>
      </c>
      <c r="M215" s="57">
        <v>69812.5</v>
      </c>
      <c r="N215" s="53">
        <v>0</v>
      </c>
      <c r="O215" s="61">
        <v>330039.55</v>
      </c>
      <c r="P215" s="16">
        <v>107826.61</v>
      </c>
      <c r="Q215" s="9" t="s">
        <v>472</v>
      </c>
      <c r="V215"/>
    </row>
    <row r="216" spans="1:22" ht="15.5" x14ac:dyDescent="0.35">
      <c r="A216" s="11" t="s">
        <v>473</v>
      </c>
      <c r="B216" s="1" t="s">
        <v>213</v>
      </c>
      <c r="C216" s="55">
        <v>652708.77</v>
      </c>
      <c r="D216" s="22">
        <v>0</v>
      </c>
      <c r="E216" s="22">
        <v>0</v>
      </c>
      <c r="F216" s="31" t="str">
        <f t="shared" si="4"/>
        <v>Not Required</v>
      </c>
      <c r="G216" s="17">
        <f>FinalAllocation[[#This Row],[Required CCEIS Carryover (267)]]+FinalAllocation[[#This Row],[Required CCEIS Current FY (269)]]</f>
        <v>0</v>
      </c>
      <c r="H216" s="57">
        <v>0</v>
      </c>
      <c r="I216" s="22">
        <v>0</v>
      </c>
      <c r="J216" s="22">
        <f>FinalAllocation[[#This Row],[Required PSPS Carryover (266)]]+FinalAllocation[[#This Row],[Required PSPS Current FY (268)]]</f>
        <v>0</v>
      </c>
      <c r="K216" s="57">
        <v>308261.75</v>
      </c>
      <c r="L216" s="51">
        <v>0</v>
      </c>
      <c r="M216" s="57">
        <v>13442.03</v>
      </c>
      <c r="N216" s="53">
        <v>0</v>
      </c>
      <c r="O216" s="61">
        <v>25324.22</v>
      </c>
      <c r="P216" s="16">
        <v>8989.1200000000008</v>
      </c>
      <c r="Q216" s="9" t="s">
        <v>473</v>
      </c>
      <c r="V216"/>
    </row>
    <row r="217" spans="1:22" ht="15.5" x14ac:dyDescent="0.35">
      <c r="A217" s="11" t="s">
        <v>474</v>
      </c>
      <c r="B217" s="1" t="s">
        <v>214</v>
      </c>
      <c r="C217" s="55">
        <v>905190.17</v>
      </c>
      <c r="D217" s="22">
        <v>0</v>
      </c>
      <c r="E217" s="22">
        <v>0</v>
      </c>
      <c r="F217" s="31" t="str">
        <f t="shared" si="4"/>
        <v>Not Required</v>
      </c>
      <c r="G217" s="17">
        <f>FinalAllocation[[#This Row],[Required CCEIS Carryover (267)]]+FinalAllocation[[#This Row],[Required CCEIS Current FY (269)]]</f>
        <v>0</v>
      </c>
      <c r="H217" s="57">
        <v>1612.51</v>
      </c>
      <c r="I217" s="22">
        <v>0</v>
      </c>
      <c r="J217" s="22">
        <f>FinalAllocation[[#This Row],[Required PSPS Carryover (266)]]+FinalAllocation[[#This Row],[Required PSPS Current FY (268)]]</f>
        <v>1612.51</v>
      </c>
      <c r="K217" s="57">
        <v>508797.41</v>
      </c>
      <c r="L217" s="51">
        <v>77966.33</v>
      </c>
      <c r="M217" s="57">
        <v>15626.34</v>
      </c>
      <c r="N217" s="53">
        <v>0</v>
      </c>
      <c r="O217" s="61">
        <v>55979.85</v>
      </c>
      <c r="P217" s="16">
        <v>32504.05</v>
      </c>
      <c r="Q217" s="9" t="s">
        <v>474</v>
      </c>
      <c r="V217"/>
    </row>
    <row r="218" spans="1:22" ht="15.5" x14ac:dyDescent="0.35">
      <c r="A218" s="11" t="s">
        <v>475</v>
      </c>
      <c r="B218" s="1" t="s">
        <v>215</v>
      </c>
      <c r="C218" s="55">
        <v>514144.74</v>
      </c>
      <c r="D218" s="22">
        <v>0</v>
      </c>
      <c r="E218" s="22">
        <v>0</v>
      </c>
      <c r="F218" s="31" t="str">
        <f t="shared" si="4"/>
        <v>Not Required</v>
      </c>
      <c r="G218" s="17">
        <f>FinalAllocation[[#This Row],[Required CCEIS Carryover (267)]]+FinalAllocation[[#This Row],[Required CCEIS Current FY (269)]]</f>
        <v>0</v>
      </c>
      <c r="H218" s="57">
        <v>4411.84</v>
      </c>
      <c r="I218" s="22">
        <v>0</v>
      </c>
      <c r="J218" s="22">
        <f>FinalAllocation[[#This Row],[Required PSPS Carryover (266)]]+FinalAllocation[[#This Row],[Required PSPS Current FY (268)]]</f>
        <v>4411.84</v>
      </c>
      <c r="K218" s="57">
        <v>268179.12</v>
      </c>
      <c r="L218" s="51">
        <v>0</v>
      </c>
      <c r="M218" s="57">
        <v>21007.42</v>
      </c>
      <c r="N218" s="53">
        <v>0</v>
      </c>
      <c r="O218" s="61">
        <v>22346.85</v>
      </c>
      <c r="P218" s="16">
        <v>9023.4699999999993</v>
      </c>
      <c r="Q218" s="9" t="s">
        <v>475</v>
      </c>
      <c r="V218"/>
    </row>
    <row r="219" spans="1:22" ht="15.5" x14ac:dyDescent="0.35">
      <c r="A219" s="11" t="s">
        <v>476</v>
      </c>
      <c r="B219" s="1" t="s">
        <v>216</v>
      </c>
      <c r="C219" s="55">
        <v>344212.88</v>
      </c>
      <c r="D219" s="22">
        <v>26267.32</v>
      </c>
      <c r="E219" s="22">
        <v>0</v>
      </c>
      <c r="F219" s="31" t="str">
        <f t="shared" si="4"/>
        <v>Required</v>
      </c>
      <c r="G219" s="17">
        <f>FinalAllocation[[#This Row],[Required CCEIS Carryover (267)]]+FinalAllocation[[#This Row],[Required CCEIS Current FY (269)]]</f>
        <v>26267.32</v>
      </c>
      <c r="H219" s="57">
        <v>0</v>
      </c>
      <c r="I219" s="22">
        <v>0</v>
      </c>
      <c r="J219" s="22">
        <f>FinalAllocation[[#This Row],[Required PSPS Carryover (266)]]+FinalAllocation[[#This Row],[Required PSPS Current FY (268)]]</f>
        <v>0</v>
      </c>
      <c r="K219" s="57">
        <v>217768.26</v>
      </c>
      <c r="L219" s="51">
        <v>32889.69</v>
      </c>
      <c r="M219" s="57">
        <v>11724.63</v>
      </c>
      <c r="N219" s="53">
        <v>0</v>
      </c>
      <c r="O219" s="61">
        <v>24200.639999999999</v>
      </c>
      <c r="P219" s="16">
        <v>8590.91</v>
      </c>
      <c r="Q219" s="9" t="s">
        <v>476</v>
      </c>
      <c r="V219"/>
    </row>
    <row r="220" spans="1:22" ht="15.5" x14ac:dyDescent="0.35">
      <c r="A220" s="11" t="s">
        <v>477</v>
      </c>
      <c r="B220" s="1" t="s">
        <v>217</v>
      </c>
      <c r="C220" s="55">
        <v>12894184.59</v>
      </c>
      <c r="D220" s="22">
        <v>0</v>
      </c>
      <c r="E220" s="22">
        <v>0</v>
      </c>
      <c r="F220" s="31" t="str">
        <f t="shared" si="4"/>
        <v>Not Required</v>
      </c>
      <c r="G220" s="17">
        <f>FinalAllocation[[#This Row],[Required CCEIS Carryover (267)]]+FinalAllocation[[#This Row],[Required CCEIS Current FY (269)]]</f>
        <v>0</v>
      </c>
      <c r="H220" s="57">
        <v>0</v>
      </c>
      <c r="I220" s="22">
        <v>110682.43</v>
      </c>
      <c r="J220" s="22">
        <f>FinalAllocation[[#This Row],[Required PSPS Carryover (266)]]+FinalAllocation[[#This Row],[Required PSPS Current FY (268)]]</f>
        <v>110682.43</v>
      </c>
      <c r="K220" s="57">
        <v>4870824.8099999996</v>
      </c>
      <c r="L220" s="51">
        <v>629955.56999999995</v>
      </c>
      <c r="M220" s="57">
        <v>247864.64</v>
      </c>
      <c r="N220" s="53">
        <v>0</v>
      </c>
      <c r="O220" s="61">
        <v>336558.29</v>
      </c>
      <c r="P220" s="16">
        <v>96514.75</v>
      </c>
      <c r="Q220" s="9" t="s">
        <v>477</v>
      </c>
      <c r="V220"/>
    </row>
    <row r="221" spans="1:22" ht="15.5" x14ac:dyDescent="0.35">
      <c r="A221" s="11" t="s">
        <v>478</v>
      </c>
      <c r="B221" s="2" t="s">
        <v>218</v>
      </c>
      <c r="C221" s="55">
        <v>5570025.0099999998</v>
      </c>
      <c r="D221" s="22">
        <v>0</v>
      </c>
      <c r="E221" s="22">
        <v>0</v>
      </c>
      <c r="F221" s="31" t="str">
        <f t="shared" si="4"/>
        <v>Not Required</v>
      </c>
      <c r="G221" s="17">
        <f>FinalAllocation[[#This Row],[Required CCEIS Carryover (267)]]+FinalAllocation[[#This Row],[Required CCEIS Current FY (269)]]</f>
        <v>0</v>
      </c>
      <c r="H221" s="57">
        <v>308.12</v>
      </c>
      <c r="I221" s="22">
        <v>3708.56</v>
      </c>
      <c r="J221" s="22">
        <f>FinalAllocation[[#This Row],[Required PSPS Carryover (266)]]+FinalAllocation[[#This Row],[Required PSPS Current FY (268)]]</f>
        <v>4016.68</v>
      </c>
      <c r="K221" s="57">
        <v>841850.21</v>
      </c>
      <c r="L221" s="51">
        <v>0</v>
      </c>
      <c r="M221" s="57">
        <v>31718.85</v>
      </c>
      <c r="N221" s="53">
        <v>0</v>
      </c>
      <c r="O221" s="61">
        <v>124902.11</v>
      </c>
      <c r="P221" s="16">
        <v>30752.25</v>
      </c>
      <c r="Q221" s="9" t="s">
        <v>478</v>
      </c>
      <c r="V221"/>
    </row>
    <row r="222" spans="1:22" ht="15.5" x14ac:dyDescent="0.35">
      <c r="A222" s="11" t="s">
        <v>479</v>
      </c>
      <c r="B222" s="2" t="s">
        <v>219</v>
      </c>
      <c r="C222" s="55">
        <v>426898.09</v>
      </c>
      <c r="D222" s="22">
        <v>0</v>
      </c>
      <c r="E222" s="22">
        <v>0</v>
      </c>
      <c r="F222" s="31" t="str">
        <f t="shared" si="4"/>
        <v>Not Required</v>
      </c>
      <c r="G222" s="17">
        <f>FinalAllocation[[#This Row],[Required CCEIS Carryover (267)]]+FinalAllocation[[#This Row],[Required CCEIS Current FY (269)]]</f>
        <v>0</v>
      </c>
      <c r="H222" s="57">
        <v>0</v>
      </c>
      <c r="I222" s="22">
        <v>1709.66</v>
      </c>
      <c r="J222" s="22">
        <f>FinalAllocation[[#This Row],[Required PSPS Carryover (266)]]+FinalAllocation[[#This Row],[Required PSPS Current FY (268)]]</f>
        <v>1709.66</v>
      </c>
      <c r="K222" s="57">
        <v>225722.06</v>
      </c>
      <c r="L222" s="51">
        <v>0</v>
      </c>
      <c r="M222" s="57">
        <v>10627.28</v>
      </c>
      <c r="N222" s="53">
        <v>0</v>
      </c>
      <c r="O222" s="61">
        <v>52084.57</v>
      </c>
      <c r="P222" s="16">
        <v>19467.53</v>
      </c>
      <c r="Q222" s="9" t="s">
        <v>479</v>
      </c>
      <c r="V222"/>
    </row>
    <row r="223" spans="1:22" ht="15.5" x14ac:dyDescent="0.35">
      <c r="A223" s="11" t="s">
        <v>480</v>
      </c>
      <c r="B223" s="1" t="s">
        <v>220</v>
      </c>
      <c r="C223" s="55">
        <v>606104.09</v>
      </c>
      <c r="D223" s="22">
        <v>0</v>
      </c>
      <c r="E223" s="22">
        <v>0</v>
      </c>
      <c r="F223" s="31" t="str">
        <f t="shared" si="4"/>
        <v>Not Required</v>
      </c>
      <c r="G223" s="17">
        <f>FinalAllocation[[#This Row],[Required CCEIS Carryover (267)]]+FinalAllocation[[#This Row],[Required CCEIS Current FY (269)]]</f>
        <v>0</v>
      </c>
      <c r="H223" s="57">
        <v>0</v>
      </c>
      <c r="I223" s="22">
        <v>2750.61</v>
      </c>
      <c r="J223" s="22">
        <f>FinalAllocation[[#This Row],[Required PSPS Carryover (266)]]+FinalAllocation[[#This Row],[Required PSPS Current FY (268)]]</f>
        <v>2750.61</v>
      </c>
      <c r="K223" s="57">
        <v>197927.64</v>
      </c>
      <c r="L223" s="51">
        <v>0</v>
      </c>
      <c r="M223" s="57">
        <v>6546.66</v>
      </c>
      <c r="N223" s="53">
        <v>0</v>
      </c>
      <c r="O223" s="61">
        <v>27989.919999999998</v>
      </c>
      <c r="P223" s="16">
        <v>19427.810000000001</v>
      </c>
      <c r="Q223" s="9" t="s">
        <v>480</v>
      </c>
      <c r="V223"/>
    </row>
    <row r="224" spans="1:22" ht="15.5" x14ac:dyDescent="0.35">
      <c r="A224" s="11" t="s">
        <v>481</v>
      </c>
      <c r="B224" s="2" t="s">
        <v>221</v>
      </c>
      <c r="C224" s="55">
        <v>459955.56</v>
      </c>
      <c r="D224" s="22">
        <v>0</v>
      </c>
      <c r="E224" s="22">
        <v>0</v>
      </c>
      <c r="F224" s="31" t="str">
        <f t="shared" si="4"/>
        <v>Not Required</v>
      </c>
      <c r="G224" s="17">
        <f>FinalAllocation[[#This Row],[Required CCEIS Carryover (267)]]+FinalAllocation[[#This Row],[Required CCEIS Current FY (269)]]</f>
        <v>0</v>
      </c>
      <c r="H224" s="57">
        <v>2805.9</v>
      </c>
      <c r="I224" s="22">
        <v>3402.41</v>
      </c>
      <c r="J224" s="22">
        <f>FinalAllocation[[#This Row],[Required PSPS Carryover (266)]]+FinalAllocation[[#This Row],[Required PSPS Current FY (268)]]</f>
        <v>6208.31</v>
      </c>
      <c r="K224" s="57">
        <v>212019.34</v>
      </c>
      <c r="L224" s="51">
        <v>0</v>
      </c>
      <c r="M224" s="57">
        <v>5562.76</v>
      </c>
      <c r="N224" s="53">
        <v>0</v>
      </c>
      <c r="O224" s="61">
        <v>32305.39</v>
      </c>
      <c r="P224" s="16">
        <v>10408.450000000001</v>
      </c>
      <c r="Q224" s="9" t="s">
        <v>481</v>
      </c>
      <c r="V224"/>
    </row>
    <row r="225" spans="1:22" ht="15.5" x14ac:dyDescent="0.35">
      <c r="A225" s="11" t="s">
        <v>482</v>
      </c>
      <c r="B225" s="1" t="s">
        <v>222</v>
      </c>
      <c r="C225" s="55">
        <v>38122.300000000003</v>
      </c>
      <c r="D225" s="22">
        <v>0</v>
      </c>
      <c r="E225" s="22">
        <v>0</v>
      </c>
      <c r="F225" s="31" t="str">
        <f t="shared" si="4"/>
        <v>Not Required</v>
      </c>
      <c r="G225" s="17">
        <f>FinalAllocation[[#This Row],[Required CCEIS Carryover (267)]]+FinalAllocation[[#This Row],[Required CCEIS Current FY (269)]]</f>
        <v>0</v>
      </c>
      <c r="H225" s="57">
        <v>0</v>
      </c>
      <c r="I225" s="22">
        <v>0</v>
      </c>
      <c r="J225" s="22">
        <f>FinalAllocation[[#This Row],[Required PSPS Carryover (266)]]+FinalAllocation[[#This Row],[Required PSPS Current FY (268)]]</f>
        <v>0</v>
      </c>
      <c r="K225" s="57">
        <v>83022.899999999994</v>
      </c>
      <c r="L225" s="51">
        <v>14279.07</v>
      </c>
      <c r="M225" s="57">
        <v>0</v>
      </c>
      <c r="N225" s="53">
        <v>0</v>
      </c>
      <c r="O225" s="61">
        <v>0</v>
      </c>
      <c r="P225" s="16">
        <v>0</v>
      </c>
      <c r="Q225" s="9" t="s">
        <v>482</v>
      </c>
      <c r="V225"/>
    </row>
    <row r="226" spans="1:22" ht="15.5" x14ac:dyDescent="0.35">
      <c r="A226" s="11" t="s">
        <v>483</v>
      </c>
      <c r="B226" s="1" t="s">
        <v>223</v>
      </c>
      <c r="C226" s="55">
        <v>1294923.6499999999</v>
      </c>
      <c r="D226" s="22">
        <v>0</v>
      </c>
      <c r="E226" s="22">
        <v>0</v>
      </c>
      <c r="F226" s="31" t="str">
        <f t="shared" si="4"/>
        <v>Not Required</v>
      </c>
      <c r="G226" s="17">
        <f>FinalAllocation[[#This Row],[Required CCEIS Carryover (267)]]+FinalAllocation[[#This Row],[Required CCEIS Current FY (269)]]</f>
        <v>0</v>
      </c>
      <c r="H226" s="57">
        <v>0</v>
      </c>
      <c r="I226" s="22">
        <v>53018.26</v>
      </c>
      <c r="J226" s="22">
        <f>FinalAllocation[[#This Row],[Required PSPS Carryover (266)]]+FinalAllocation[[#This Row],[Required PSPS Current FY (268)]]</f>
        <v>53018.26</v>
      </c>
      <c r="K226" s="57">
        <v>654437.79</v>
      </c>
      <c r="L226" s="51">
        <v>0</v>
      </c>
      <c r="M226" s="57">
        <v>28079.55</v>
      </c>
      <c r="N226" s="53">
        <v>0</v>
      </c>
      <c r="O226" s="61">
        <v>133285.37</v>
      </c>
      <c r="P226" s="16">
        <v>47311.15</v>
      </c>
      <c r="Q226" s="9" t="s">
        <v>483</v>
      </c>
      <c r="V226"/>
    </row>
    <row r="227" spans="1:22" ht="15.5" x14ac:dyDescent="0.35">
      <c r="A227" s="11" t="s">
        <v>484</v>
      </c>
      <c r="B227" s="1" t="s">
        <v>224</v>
      </c>
      <c r="C227" s="55">
        <v>397836.47</v>
      </c>
      <c r="D227" s="22">
        <v>0</v>
      </c>
      <c r="E227" s="22">
        <v>0</v>
      </c>
      <c r="F227" s="31" t="str">
        <f t="shared" si="4"/>
        <v>Not Required</v>
      </c>
      <c r="G227" s="17">
        <f>FinalAllocation[[#This Row],[Required CCEIS Carryover (267)]]+FinalAllocation[[#This Row],[Required CCEIS Current FY (269)]]</f>
        <v>0</v>
      </c>
      <c r="H227" s="57">
        <v>0</v>
      </c>
      <c r="I227" s="22">
        <v>0</v>
      </c>
      <c r="J227" s="22">
        <f>FinalAllocation[[#This Row],[Required PSPS Carryover (266)]]+FinalAllocation[[#This Row],[Required PSPS Current FY (268)]]</f>
        <v>0</v>
      </c>
      <c r="K227" s="57">
        <v>197430.99</v>
      </c>
      <c r="L227" s="51">
        <v>0</v>
      </c>
      <c r="M227" s="57">
        <v>6462.75</v>
      </c>
      <c r="N227" s="53">
        <v>0</v>
      </c>
      <c r="O227" s="61">
        <v>26657.07</v>
      </c>
      <c r="P227" s="16">
        <v>9462.23</v>
      </c>
      <c r="Q227" s="9" t="s">
        <v>484</v>
      </c>
      <c r="V227"/>
    </row>
    <row r="228" spans="1:22" ht="15.5" x14ac:dyDescent="0.35">
      <c r="A228" s="11" t="s">
        <v>485</v>
      </c>
      <c r="B228" s="1" t="s">
        <v>225</v>
      </c>
      <c r="C228" s="55">
        <v>913006.95</v>
      </c>
      <c r="D228" s="22">
        <v>0</v>
      </c>
      <c r="E228" s="22">
        <v>0</v>
      </c>
      <c r="F228" s="31" t="str">
        <f t="shared" si="4"/>
        <v>Not Required</v>
      </c>
      <c r="G228" s="17">
        <f>FinalAllocation[[#This Row],[Required CCEIS Carryover (267)]]+FinalAllocation[[#This Row],[Required CCEIS Current FY (269)]]</f>
        <v>0</v>
      </c>
      <c r="H228" s="57">
        <v>12799.71</v>
      </c>
      <c r="I228" s="22">
        <v>7985.76</v>
      </c>
      <c r="J228" s="22">
        <f>FinalAllocation[[#This Row],[Required PSPS Carryover (266)]]+FinalAllocation[[#This Row],[Required PSPS Current FY (268)]]</f>
        <v>20785.47</v>
      </c>
      <c r="K228" s="57">
        <v>378189.43</v>
      </c>
      <c r="L228" s="51">
        <v>0</v>
      </c>
      <c r="M228" s="57">
        <v>36640.550000000003</v>
      </c>
      <c r="N228" s="53">
        <v>0</v>
      </c>
      <c r="O228" s="61">
        <v>127953.96</v>
      </c>
      <c r="P228" s="16">
        <v>45418.7</v>
      </c>
      <c r="Q228" s="9" t="s">
        <v>485</v>
      </c>
      <c r="V228"/>
    </row>
    <row r="229" spans="1:22" ht="15.5" x14ac:dyDescent="0.35">
      <c r="A229" s="11" t="s">
        <v>486</v>
      </c>
      <c r="B229" s="1" t="s">
        <v>226</v>
      </c>
      <c r="C229" s="55">
        <v>1356117.26</v>
      </c>
      <c r="D229" s="22">
        <v>0</v>
      </c>
      <c r="E229" s="22">
        <v>0</v>
      </c>
      <c r="F229" s="31" t="str">
        <f t="shared" si="4"/>
        <v>Not Required</v>
      </c>
      <c r="G229" s="17">
        <f>FinalAllocation[[#This Row],[Required CCEIS Carryover (267)]]+FinalAllocation[[#This Row],[Required CCEIS Current FY (269)]]</f>
        <v>0</v>
      </c>
      <c r="H229" s="57">
        <v>0</v>
      </c>
      <c r="I229" s="22">
        <v>0</v>
      </c>
      <c r="J229" s="22">
        <f>FinalAllocation[[#This Row],[Required PSPS Carryover (266)]]+FinalAllocation[[#This Row],[Required PSPS Current FY (268)]]</f>
        <v>0</v>
      </c>
      <c r="K229" s="57">
        <v>507908.04</v>
      </c>
      <c r="L229" s="51">
        <v>0</v>
      </c>
      <c r="M229" s="57">
        <v>20544.77</v>
      </c>
      <c r="N229" s="53">
        <v>0</v>
      </c>
      <c r="O229" s="61">
        <v>141282.49</v>
      </c>
      <c r="P229" s="16">
        <v>50149.82</v>
      </c>
      <c r="Q229" s="9" t="s">
        <v>486</v>
      </c>
      <c r="V229"/>
    </row>
    <row r="230" spans="1:22" ht="15.5" x14ac:dyDescent="0.35">
      <c r="A230" s="11" t="s">
        <v>487</v>
      </c>
      <c r="B230" s="1" t="s">
        <v>227</v>
      </c>
      <c r="C230" s="55">
        <v>1291573.74</v>
      </c>
      <c r="D230" s="22">
        <v>0</v>
      </c>
      <c r="E230" s="22">
        <v>0</v>
      </c>
      <c r="F230" s="31" t="str">
        <f t="shared" si="4"/>
        <v>Not Required</v>
      </c>
      <c r="G230" s="17">
        <f>FinalAllocation[[#This Row],[Required CCEIS Carryover (267)]]+FinalAllocation[[#This Row],[Required CCEIS Current FY (269)]]</f>
        <v>0</v>
      </c>
      <c r="H230" s="57">
        <v>1545.73</v>
      </c>
      <c r="I230" s="22">
        <v>1865.09</v>
      </c>
      <c r="J230" s="22">
        <f>FinalAllocation[[#This Row],[Required PSPS Carryover (266)]]+FinalAllocation[[#This Row],[Required PSPS Current FY (268)]]</f>
        <v>3410.82</v>
      </c>
      <c r="K230" s="57">
        <v>460759.23</v>
      </c>
      <c r="L230" s="51">
        <v>0</v>
      </c>
      <c r="M230" s="57">
        <v>36477.39</v>
      </c>
      <c r="N230" s="53">
        <v>0</v>
      </c>
      <c r="O230" s="61">
        <v>86635.520000000004</v>
      </c>
      <c r="P230" s="16">
        <v>30752.26</v>
      </c>
      <c r="Q230" s="9" t="s">
        <v>487</v>
      </c>
      <c r="V230"/>
    </row>
    <row r="231" spans="1:22" ht="15.5" x14ac:dyDescent="0.35">
      <c r="A231" s="11" t="s">
        <v>488</v>
      </c>
      <c r="B231" s="1" t="s">
        <v>228</v>
      </c>
      <c r="C231" s="55">
        <v>2558960.0099999998</v>
      </c>
      <c r="D231" s="22">
        <v>0</v>
      </c>
      <c r="E231" s="22">
        <v>175386.71</v>
      </c>
      <c r="F231" s="31" t="str">
        <f t="shared" si="4"/>
        <v>Required</v>
      </c>
      <c r="G231" s="17">
        <f>FinalAllocation[[#This Row],[Required CCEIS Carryover (267)]]+FinalAllocation[[#This Row],[Required CCEIS Current FY (269)]]</f>
        <v>175386.71</v>
      </c>
      <c r="H231" s="57">
        <v>4851.8599999999997</v>
      </c>
      <c r="I231" s="22">
        <v>2689.92</v>
      </c>
      <c r="J231" s="22">
        <f>FinalAllocation[[#This Row],[Required PSPS Carryover (266)]]+FinalAllocation[[#This Row],[Required PSPS Current FY (268)]]</f>
        <v>7541.78</v>
      </c>
      <c r="K231" s="57">
        <v>1209184.77</v>
      </c>
      <c r="L231" s="51">
        <v>0</v>
      </c>
      <c r="M231" s="57">
        <v>50259.86</v>
      </c>
      <c r="N231" s="53">
        <v>0</v>
      </c>
      <c r="O231" s="61">
        <v>154740.4</v>
      </c>
      <c r="P231" s="16">
        <v>74720.81</v>
      </c>
      <c r="Q231" s="9" t="s">
        <v>488</v>
      </c>
      <c r="V231"/>
    </row>
    <row r="232" spans="1:22" ht="15.5" x14ac:dyDescent="0.35">
      <c r="A232" s="11" t="s">
        <v>489</v>
      </c>
      <c r="B232" s="1" t="s">
        <v>229</v>
      </c>
      <c r="C232" s="55">
        <v>403287</v>
      </c>
      <c r="D232" s="22">
        <v>0</v>
      </c>
      <c r="E232" s="22">
        <v>0</v>
      </c>
      <c r="F232" s="31" t="str">
        <f t="shared" si="4"/>
        <v>Not Required</v>
      </c>
      <c r="G232" s="17">
        <f>FinalAllocation[[#This Row],[Required CCEIS Carryover (267)]]+FinalAllocation[[#This Row],[Required CCEIS Current FY (269)]]</f>
        <v>0</v>
      </c>
      <c r="H232" s="57">
        <v>0</v>
      </c>
      <c r="I232" s="22">
        <v>0</v>
      </c>
      <c r="J232" s="22">
        <f>FinalAllocation[[#This Row],[Required PSPS Carryover (266)]]+FinalAllocation[[#This Row],[Required PSPS Current FY (268)]]</f>
        <v>0</v>
      </c>
      <c r="K232" s="57">
        <v>222286.82</v>
      </c>
      <c r="L232" s="51">
        <v>0</v>
      </c>
      <c r="M232" s="57">
        <v>12412.23</v>
      </c>
      <c r="N232" s="53">
        <v>3788.22</v>
      </c>
      <c r="O232" s="61">
        <v>22585.3</v>
      </c>
      <c r="P232" s="16">
        <v>17392.689999999999</v>
      </c>
      <c r="Q232" s="9" t="s">
        <v>489</v>
      </c>
      <c r="V232"/>
    </row>
    <row r="233" spans="1:22" ht="15.5" x14ac:dyDescent="0.35">
      <c r="A233" s="11" t="s">
        <v>490</v>
      </c>
      <c r="B233" s="1" t="s">
        <v>230</v>
      </c>
      <c r="C233" s="55">
        <v>284466.71999999997</v>
      </c>
      <c r="D233" s="22">
        <v>0</v>
      </c>
      <c r="E233" s="22">
        <v>0</v>
      </c>
      <c r="F233" s="31" t="str">
        <f t="shared" si="4"/>
        <v>Not Required</v>
      </c>
      <c r="G233" s="17">
        <f>FinalAllocation[[#This Row],[Required CCEIS Carryover (267)]]+FinalAllocation[[#This Row],[Required CCEIS Current FY (269)]]</f>
        <v>0</v>
      </c>
      <c r="H233" s="57">
        <v>0</v>
      </c>
      <c r="I233" s="22">
        <v>0</v>
      </c>
      <c r="J233" s="22">
        <f>FinalAllocation[[#This Row],[Required PSPS Carryover (266)]]+FinalAllocation[[#This Row],[Required PSPS Current FY (268)]]</f>
        <v>0</v>
      </c>
      <c r="K233" s="57">
        <v>175810.36</v>
      </c>
      <c r="L233" s="51">
        <v>2563.0100000000002</v>
      </c>
      <c r="M233" s="57">
        <v>16483.28</v>
      </c>
      <c r="N233" s="53">
        <v>0</v>
      </c>
      <c r="O233" s="61">
        <v>14085.53</v>
      </c>
      <c r="P233" s="16">
        <v>6717.16</v>
      </c>
      <c r="Q233" s="9" t="s">
        <v>490</v>
      </c>
      <c r="V233"/>
    </row>
    <row r="234" spans="1:22" ht="15.5" x14ac:dyDescent="0.35">
      <c r="A234" s="11" t="s">
        <v>491</v>
      </c>
      <c r="B234" s="2" t="s">
        <v>231</v>
      </c>
      <c r="C234" s="55">
        <v>491826.06</v>
      </c>
      <c r="D234" s="22">
        <v>0</v>
      </c>
      <c r="E234" s="22">
        <v>0</v>
      </c>
      <c r="F234" s="31" t="str">
        <f t="shared" si="4"/>
        <v>Not Required</v>
      </c>
      <c r="G234" s="17">
        <f>FinalAllocation[[#This Row],[Required CCEIS Carryover (267)]]+FinalAllocation[[#This Row],[Required CCEIS Current FY (269)]]</f>
        <v>0</v>
      </c>
      <c r="H234" s="57">
        <v>0</v>
      </c>
      <c r="I234" s="22">
        <v>0</v>
      </c>
      <c r="J234" s="22">
        <f>FinalAllocation[[#This Row],[Required PSPS Carryover (266)]]+FinalAllocation[[#This Row],[Required PSPS Current FY (268)]]</f>
        <v>0</v>
      </c>
      <c r="K234" s="57">
        <v>330543.37</v>
      </c>
      <c r="L234" s="51">
        <v>0</v>
      </c>
      <c r="M234" s="57">
        <v>16461.12</v>
      </c>
      <c r="N234" s="53">
        <v>0</v>
      </c>
      <c r="O234" s="61">
        <v>44021.89</v>
      </c>
      <c r="P234" s="16">
        <v>22241.8</v>
      </c>
      <c r="Q234" s="9" t="s">
        <v>491</v>
      </c>
      <c r="V234"/>
    </row>
    <row r="235" spans="1:22" ht="15.5" x14ac:dyDescent="0.35">
      <c r="A235" s="11" t="s">
        <v>492</v>
      </c>
      <c r="B235" s="2" t="s">
        <v>232</v>
      </c>
      <c r="C235" s="55">
        <v>260238.25</v>
      </c>
      <c r="D235" s="22">
        <v>0</v>
      </c>
      <c r="E235" s="22">
        <v>0</v>
      </c>
      <c r="F235" s="31" t="str">
        <f t="shared" si="4"/>
        <v>Not Required</v>
      </c>
      <c r="G235" s="17">
        <f>FinalAllocation[[#This Row],[Required CCEIS Carryover (267)]]+FinalAllocation[[#This Row],[Required CCEIS Current FY (269)]]</f>
        <v>0</v>
      </c>
      <c r="H235" s="57">
        <v>0</v>
      </c>
      <c r="I235" s="22">
        <v>0</v>
      </c>
      <c r="J235" s="22">
        <f>FinalAllocation[[#This Row],[Required PSPS Carryover (266)]]+FinalAllocation[[#This Row],[Required PSPS Current FY (268)]]</f>
        <v>0</v>
      </c>
      <c r="K235" s="57">
        <v>148059.64000000001</v>
      </c>
      <c r="L235" s="51">
        <v>743.68</v>
      </c>
      <c r="M235" s="57">
        <v>14396.32</v>
      </c>
      <c r="N235" s="53">
        <v>0</v>
      </c>
      <c r="O235" s="61">
        <v>5331.41</v>
      </c>
      <c r="P235" s="16">
        <v>1892.45</v>
      </c>
      <c r="Q235" s="9" t="s">
        <v>492</v>
      </c>
      <c r="V235"/>
    </row>
    <row r="236" spans="1:22" ht="15.5" x14ac:dyDescent="0.35">
      <c r="A236" s="11" t="s">
        <v>493</v>
      </c>
      <c r="B236" s="1" t="s">
        <v>233</v>
      </c>
      <c r="C236" s="55">
        <v>1240326.1399999999</v>
      </c>
      <c r="D236" s="22">
        <v>0</v>
      </c>
      <c r="E236" s="22">
        <v>0</v>
      </c>
      <c r="F236" s="31" t="str">
        <f t="shared" si="4"/>
        <v>Not Required</v>
      </c>
      <c r="G236" s="17">
        <f>FinalAllocation[[#This Row],[Required CCEIS Carryover (267)]]+FinalAllocation[[#This Row],[Required CCEIS Current FY (269)]]</f>
        <v>0</v>
      </c>
      <c r="H236" s="57">
        <v>1457.91</v>
      </c>
      <c r="I236" s="22">
        <v>6170.04</v>
      </c>
      <c r="J236" s="22">
        <f>FinalAllocation[[#This Row],[Required PSPS Carryover (266)]]+FinalAllocation[[#This Row],[Required PSPS Current FY (268)]]</f>
        <v>7627.95</v>
      </c>
      <c r="K236" s="57">
        <v>357946.73</v>
      </c>
      <c r="L236" s="51">
        <v>0</v>
      </c>
      <c r="M236" s="57">
        <v>20475.14</v>
      </c>
      <c r="N236" s="53">
        <v>0</v>
      </c>
      <c r="O236" s="61">
        <v>53314.15</v>
      </c>
      <c r="P236" s="16">
        <v>18924.46</v>
      </c>
      <c r="Q236" s="9" t="s">
        <v>493</v>
      </c>
      <c r="V236"/>
    </row>
    <row r="237" spans="1:22" ht="15.5" x14ac:dyDescent="0.35">
      <c r="A237" s="11" t="s">
        <v>494</v>
      </c>
      <c r="B237" s="2" t="s">
        <v>234</v>
      </c>
      <c r="C237" s="55">
        <v>428556.99</v>
      </c>
      <c r="D237" s="22">
        <v>0</v>
      </c>
      <c r="E237" s="22">
        <v>0</v>
      </c>
      <c r="F237" s="31" t="str">
        <f t="shared" si="4"/>
        <v>Not Required</v>
      </c>
      <c r="G237" s="17">
        <f>FinalAllocation[[#This Row],[Required CCEIS Carryover (267)]]+FinalAllocation[[#This Row],[Required CCEIS Current FY (269)]]</f>
        <v>0</v>
      </c>
      <c r="H237" s="57">
        <v>0</v>
      </c>
      <c r="I237" s="22">
        <v>0</v>
      </c>
      <c r="J237" s="22">
        <f>FinalAllocation[[#This Row],[Required PSPS Carryover (266)]]+FinalAllocation[[#This Row],[Required PSPS Current FY (268)]]</f>
        <v>0</v>
      </c>
      <c r="K237" s="57">
        <v>157381.96</v>
      </c>
      <c r="L237" s="51">
        <v>0</v>
      </c>
      <c r="M237" s="57">
        <v>7190.9</v>
      </c>
      <c r="N237" s="53">
        <v>0</v>
      </c>
      <c r="O237" s="61">
        <v>26657.07</v>
      </c>
      <c r="P237" s="16">
        <v>9462.23</v>
      </c>
      <c r="Q237" s="9" t="s">
        <v>494</v>
      </c>
      <c r="V237"/>
    </row>
    <row r="238" spans="1:22" ht="15.5" x14ac:dyDescent="0.35">
      <c r="A238" s="11" t="s">
        <v>495</v>
      </c>
      <c r="B238" s="2" t="s">
        <v>235</v>
      </c>
      <c r="C238" s="55">
        <v>558516.52</v>
      </c>
      <c r="D238" s="22">
        <v>0</v>
      </c>
      <c r="E238" s="22">
        <v>0</v>
      </c>
      <c r="F238" s="31" t="str">
        <f t="shared" si="4"/>
        <v>Not Required</v>
      </c>
      <c r="G238" s="17">
        <f>FinalAllocation[[#This Row],[Required CCEIS Carryover (267)]]+FinalAllocation[[#This Row],[Required CCEIS Current FY (269)]]</f>
        <v>0</v>
      </c>
      <c r="H238" s="57">
        <v>0</v>
      </c>
      <c r="I238" s="22">
        <v>0</v>
      </c>
      <c r="J238" s="22">
        <f>FinalAllocation[[#This Row],[Required PSPS Carryover (266)]]+FinalAllocation[[#This Row],[Required PSPS Current FY (268)]]</f>
        <v>0</v>
      </c>
      <c r="K238" s="57">
        <v>138276.24</v>
      </c>
      <c r="L238" s="51">
        <v>0</v>
      </c>
      <c r="M238" s="57">
        <v>4328.28</v>
      </c>
      <c r="N238" s="53">
        <v>0</v>
      </c>
      <c r="O238" s="61">
        <v>18659.95</v>
      </c>
      <c r="P238" s="16">
        <v>6623.56</v>
      </c>
      <c r="Q238" s="9" t="s">
        <v>495</v>
      </c>
      <c r="V238"/>
    </row>
    <row r="239" spans="1:22" ht="15.5" x14ac:dyDescent="0.35">
      <c r="A239" s="11" t="s">
        <v>496</v>
      </c>
      <c r="B239" s="1" t="s">
        <v>236</v>
      </c>
      <c r="C239" s="55">
        <v>715206.02</v>
      </c>
      <c r="D239" s="22">
        <v>0</v>
      </c>
      <c r="E239" s="22">
        <v>0</v>
      </c>
      <c r="F239" s="31" t="str">
        <f t="shared" si="4"/>
        <v>Not Required</v>
      </c>
      <c r="G239" s="17">
        <f>FinalAllocation[[#This Row],[Required CCEIS Carryover (267)]]+FinalAllocation[[#This Row],[Required CCEIS Current FY (269)]]</f>
        <v>0</v>
      </c>
      <c r="H239" s="57">
        <v>0</v>
      </c>
      <c r="I239" s="22">
        <v>0</v>
      </c>
      <c r="J239" s="22">
        <f>FinalAllocation[[#This Row],[Required PSPS Carryover (266)]]+FinalAllocation[[#This Row],[Required PSPS Current FY (268)]]</f>
        <v>0</v>
      </c>
      <c r="K239" s="57">
        <v>354607.8</v>
      </c>
      <c r="L239" s="51">
        <v>4312.6400000000003</v>
      </c>
      <c r="M239" s="57">
        <v>17065.099999999999</v>
      </c>
      <c r="N239" s="53">
        <v>0</v>
      </c>
      <c r="O239" s="61">
        <v>22658.51</v>
      </c>
      <c r="P239" s="16">
        <v>8042.9</v>
      </c>
      <c r="Q239" s="9" t="s">
        <v>496</v>
      </c>
      <c r="V239"/>
    </row>
    <row r="240" spans="1:22" ht="15.5" x14ac:dyDescent="0.35">
      <c r="A240" s="11" t="s">
        <v>497</v>
      </c>
      <c r="B240" s="1" t="s">
        <v>237</v>
      </c>
      <c r="C240" s="55">
        <v>1489253.25</v>
      </c>
      <c r="D240" s="22">
        <v>3201.47</v>
      </c>
      <c r="E240" s="22">
        <v>0</v>
      </c>
      <c r="F240" s="31" t="str">
        <f t="shared" si="4"/>
        <v>Required</v>
      </c>
      <c r="G240" s="17">
        <f>FinalAllocation[[#This Row],[Required CCEIS Carryover (267)]]+FinalAllocation[[#This Row],[Required CCEIS Current FY (269)]]</f>
        <v>3201.47</v>
      </c>
      <c r="H240" s="57">
        <v>0</v>
      </c>
      <c r="I240" s="22">
        <v>0</v>
      </c>
      <c r="J240" s="22">
        <f>FinalAllocation[[#This Row],[Required PSPS Carryover (266)]]+FinalAllocation[[#This Row],[Required PSPS Current FY (268)]]</f>
        <v>0</v>
      </c>
      <c r="K240" s="57">
        <v>564207.67000000004</v>
      </c>
      <c r="L240" s="51">
        <v>1502.08</v>
      </c>
      <c r="M240" s="57">
        <v>13766.45</v>
      </c>
      <c r="N240" s="53">
        <v>0</v>
      </c>
      <c r="O240" s="61">
        <v>53314.15</v>
      </c>
      <c r="P240" s="16">
        <v>18924.46</v>
      </c>
      <c r="Q240" s="9" t="s">
        <v>497</v>
      </c>
      <c r="V240"/>
    </row>
    <row r="241" spans="1:22" ht="15.5" x14ac:dyDescent="0.35">
      <c r="A241" s="12" t="s">
        <v>498</v>
      </c>
      <c r="B241" s="5" t="s">
        <v>238</v>
      </c>
      <c r="C241" s="55">
        <v>12438470.84</v>
      </c>
      <c r="D241" s="22">
        <v>0</v>
      </c>
      <c r="E241" s="22">
        <v>0</v>
      </c>
      <c r="F241" s="31" t="str">
        <f t="shared" si="4"/>
        <v>Not Required</v>
      </c>
      <c r="G241" s="17">
        <f>FinalAllocation[[#This Row],[Required CCEIS Carryover (267)]]+FinalAllocation[[#This Row],[Required CCEIS Current FY (269)]]</f>
        <v>0</v>
      </c>
      <c r="H241" s="57">
        <v>30833</v>
      </c>
      <c r="I241" s="22">
        <v>111398.79</v>
      </c>
      <c r="J241" s="22">
        <f>FinalAllocation[[#This Row],[Required PSPS Carryover (266)]]+FinalAllocation[[#This Row],[Required PSPS Current FY (268)]]</f>
        <v>142231.79</v>
      </c>
      <c r="K241" s="57">
        <v>2721822.62</v>
      </c>
      <c r="L241" s="51">
        <v>8009.7</v>
      </c>
      <c r="M241" s="57">
        <v>81441.88</v>
      </c>
      <c r="N241" s="53">
        <v>0</v>
      </c>
      <c r="O241" s="61">
        <v>262572.19</v>
      </c>
      <c r="P241" s="16">
        <v>93202.96</v>
      </c>
      <c r="Q241" s="10" t="s">
        <v>498</v>
      </c>
      <c r="V241"/>
    </row>
    <row r="242" spans="1:22" ht="15.5" x14ac:dyDescent="0.35">
      <c r="A242" s="11" t="s">
        <v>499</v>
      </c>
      <c r="B242" s="1" t="s">
        <v>239</v>
      </c>
      <c r="C242" s="55">
        <v>511989.56</v>
      </c>
      <c r="D242" s="22">
        <v>0</v>
      </c>
      <c r="E242" s="22">
        <v>0</v>
      </c>
      <c r="F242" s="31" t="str">
        <f t="shared" si="4"/>
        <v>Not Required</v>
      </c>
      <c r="G242" s="17">
        <f>FinalAllocation[[#This Row],[Required CCEIS Carryover (267)]]+FinalAllocation[[#This Row],[Required CCEIS Current FY (269)]]</f>
        <v>0</v>
      </c>
      <c r="H242" s="57">
        <v>0</v>
      </c>
      <c r="I242" s="22">
        <v>0</v>
      </c>
      <c r="J242" s="22">
        <f>FinalAllocation[[#This Row],[Required PSPS Carryover (266)]]+FinalAllocation[[#This Row],[Required PSPS Current FY (268)]]</f>
        <v>0</v>
      </c>
      <c r="K242" s="57">
        <v>274492.75</v>
      </c>
      <c r="L242" s="51">
        <v>29720.39</v>
      </c>
      <c r="M242" s="57">
        <v>13054.95</v>
      </c>
      <c r="N242" s="53">
        <v>0</v>
      </c>
      <c r="O242" s="61">
        <v>12089.73</v>
      </c>
      <c r="P242" s="16">
        <v>4258</v>
      </c>
      <c r="Q242" s="9" t="s">
        <v>499</v>
      </c>
      <c r="V242"/>
    </row>
    <row r="243" spans="1:22" ht="15.5" x14ac:dyDescent="0.35">
      <c r="A243" s="11" t="s">
        <v>500</v>
      </c>
      <c r="B243" s="2" t="s">
        <v>240</v>
      </c>
      <c r="C243" s="55">
        <v>939266.16</v>
      </c>
      <c r="D243" s="22">
        <v>0</v>
      </c>
      <c r="E243" s="22">
        <v>0</v>
      </c>
      <c r="F243" s="31" t="str">
        <f t="shared" si="4"/>
        <v>Not Required</v>
      </c>
      <c r="G243" s="17">
        <f>FinalAllocation[[#This Row],[Required CCEIS Carryover (267)]]+FinalAllocation[[#This Row],[Required CCEIS Current FY (269)]]</f>
        <v>0</v>
      </c>
      <c r="H243" s="57">
        <v>0</v>
      </c>
      <c r="I243" s="22">
        <v>0</v>
      </c>
      <c r="J243" s="22">
        <f>FinalAllocation[[#This Row],[Required PSPS Carryover (266)]]+FinalAllocation[[#This Row],[Required PSPS Current FY (268)]]</f>
        <v>0</v>
      </c>
      <c r="K243" s="57">
        <v>330170.99</v>
      </c>
      <c r="L243" s="51">
        <v>11616.05</v>
      </c>
      <c r="M243" s="57">
        <v>13007.29</v>
      </c>
      <c r="N243" s="53">
        <v>7.13</v>
      </c>
      <c r="O243" s="61">
        <v>33321.339999999997</v>
      </c>
      <c r="P243" s="16">
        <v>11827.79</v>
      </c>
      <c r="Q243" s="9" t="s">
        <v>500</v>
      </c>
      <c r="V243"/>
    </row>
    <row r="244" spans="1:22" ht="15.5" x14ac:dyDescent="0.35">
      <c r="A244" s="11" t="s">
        <v>501</v>
      </c>
      <c r="B244" s="1" t="s">
        <v>241</v>
      </c>
      <c r="C244" s="55">
        <v>1057629.4099999999</v>
      </c>
      <c r="D244" s="22">
        <v>0</v>
      </c>
      <c r="E244" s="22">
        <v>0</v>
      </c>
      <c r="F244" s="31" t="str">
        <f t="shared" si="4"/>
        <v>Not Required</v>
      </c>
      <c r="G244" s="17">
        <f>FinalAllocation[[#This Row],[Required CCEIS Carryover (267)]]+FinalAllocation[[#This Row],[Required CCEIS Current FY (269)]]</f>
        <v>0</v>
      </c>
      <c r="H244" s="57">
        <v>0</v>
      </c>
      <c r="I244" s="22">
        <v>0</v>
      </c>
      <c r="J244" s="22">
        <f>FinalAllocation[[#This Row],[Required PSPS Carryover (266)]]+FinalAllocation[[#This Row],[Required PSPS Current FY (268)]]</f>
        <v>0</v>
      </c>
      <c r="K244" s="57">
        <v>514850.19</v>
      </c>
      <c r="L244" s="51">
        <v>10227.25</v>
      </c>
      <c r="M244" s="57">
        <v>11684.93</v>
      </c>
      <c r="N244" s="53">
        <v>0</v>
      </c>
      <c r="O244" s="61">
        <v>67251.839999999997</v>
      </c>
      <c r="P244" s="16">
        <v>21290.02</v>
      </c>
      <c r="Q244" s="9" t="s">
        <v>501</v>
      </c>
      <c r="V244"/>
    </row>
    <row r="245" spans="1:22" ht="15.5" x14ac:dyDescent="0.35">
      <c r="A245" s="11" t="s">
        <v>502</v>
      </c>
      <c r="B245" s="2" t="s">
        <v>242</v>
      </c>
      <c r="C245" s="55">
        <v>16326322.93</v>
      </c>
      <c r="D245" s="22">
        <v>0</v>
      </c>
      <c r="E245" s="22"/>
      <c r="F245" s="31" t="str">
        <f t="shared" si="4"/>
        <v>Not Required</v>
      </c>
      <c r="G245" s="17">
        <f>FinalAllocation[[#This Row],[Required CCEIS Carryover (267)]]+FinalAllocation[[#This Row],[Required CCEIS Current FY (269)]]</f>
        <v>0</v>
      </c>
      <c r="H245" s="57">
        <v>66692.83</v>
      </c>
      <c r="I245" s="22">
        <v>78154.13</v>
      </c>
      <c r="J245" s="22">
        <f>FinalAllocation[[#This Row],[Required PSPS Carryover (266)]]+FinalAllocation[[#This Row],[Required PSPS Current FY (268)]]</f>
        <v>144846.96</v>
      </c>
      <c r="K245" s="57">
        <v>5190968.92</v>
      </c>
      <c r="L245" s="51">
        <v>34224.81</v>
      </c>
      <c r="M245" s="57">
        <v>140605.74</v>
      </c>
      <c r="N245" s="53">
        <v>157.22999999999999</v>
      </c>
      <c r="O245" s="61">
        <v>526477.23</v>
      </c>
      <c r="P245" s="16">
        <v>186879.04</v>
      </c>
      <c r="Q245" s="9" t="s">
        <v>502</v>
      </c>
      <c r="V245"/>
    </row>
    <row r="246" spans="1:22" ht="15.5" x14ac:dyDescent="0.35">
      <c r="A246" s="11" t="s">
        <v>503</v>
      </c>
      <c r="B246" s="2" t="s">
        <v>243</v>
      </c>
      <c r="C246" s="55">
        <v>653689.13</v>
      </c>
      <c r="D246" s="22">
        <v>6244.57</v>
      </c>
      <c r="E246" s="22">
        <v>30633.23</v>
      </c>
      <c r="F246" s="31" t="str">
        <f t="shared" si="4"/>
        <v>Required</v>
      </c>
      <c r="G246" s="17">
        <f>FinalAllocation[[#This Row],[Required CCEIS Carryover (267)]]+FinalAllocation[[#This Row],[Required CCEIS Current FY (269)]]</f>
        <v>36877.800000000003</v>
      </c>
      <c r="H246" s="57">
        <v>0</v>
      </c>
      <c r="I246" s="22">
        <v>0</v>
      </c>
      <c r="J246" s="22">
        <f>FinalAllocation[[#This Row],[Required PSPS Carryover (266)]]+FinalAllocation[[#This Row],[Required PSPS Current FY (268)]]</f>
        <v>0</v>
      </c>
      <c r="K246" s="57">
        <v>249931.98</v>
      </c>
      <c r="L246" s="51">
        <v>5570.21</v>
      </c>
      <c r="M246" s="57">
        <v>5474.59</v>
      </c>
      <c r="N246" s="53">
        <v>6.19</v>
      </c>
      <c r="O246" s="61">
        <v>15335.16</v>
      </c>
      <c r="P246" s="16">
        <v>10532.44</v>
      </c>
      <c r="Q246" s="9" t="s">
        <v>503</v>
      </c>
      <c r="V246"/>
    </row>
    <row r="247" spans="1:22" ht="15.5" x14ac:dyDescent="0.35">
      <c r="A247" s="11" t="s">
        <v>504</v>
      </c>
      <c r="B247" s="2" t="s">
        <v>244</v>
      </c>
      <c r="C247" s="56">
        <v>127622.15</v>
      </c>
      <c r="D247" s="22">
        <v>0</v>
      </c>
      <c r="E247" s="22">
        <v>35707.760000000002</v>
      </c>
      <c r="F247" s="31" t="str">
        <f t="shared" si="4"/>
        <v>Required</v>
      </c>
      <c r="G247" s="17">
        <f>FinalAllocation[[#This Row],[Required CCEIS Carryover (267)]]+FinalAllocation[[#This Row],[Required CCEIS Current FY (269)]]</f>
        <v>35707.760000000002</v>
      </c>
      <c r="H247" s="57">
        <v>0</v>
      </c>
      <c r="I247" s="22">
        <v>0</v>
      </c>
      <c r="J247" s="22">
        <f>FinalAllocation[[#This Row],[Required PSPS Carryover (266)]]+FinalAllocation[[#This Row],[Required PSPS Current FY (268)]]</f>
        <v>0</v>
      </c>
      <c r="K247" s="57">
        <v>309790.64</v>
      </c>
      <c r="L247" s="51">
        <v>18249.82</v>
      </c>
      <c r="M247" s="57">
        <v>0</v>
      </c>
      <c r="N247" s="53">
        <v>0</v>
      </c>
      <c r="O247" s="61">
        <v>0</v>
      </c>
      <c r="P247" s="16">
        <v>0</v>
      </c>
      <c r="Q247" s="9" t="s">
        <v>504</v>
      </c>
      <c r="V247"/>
    </row>
    <row r="248" spans="1:22" ht="15.5" x14ac:dyDescent="0.35">
      <c r="A248" s="11" t="s">
        <v>505</v>
      </c>
      <c r="B248" s="1" t="s">
        <v>245</v>
      </c>
      <c r="C248" s="55">
        <v>23151.27</v>
      </c>
      <c r="D248" s="22">
        <v>0</v>
      </c>
      <c r="E248" s="22">
        <v>0</v>
      </c>
      <c r="F248" s="31" t="str">
        <f t="shared" si="4"/>
        <v>Not Required</v>
      </c>
      <c r="G248" s="17">
        <f>FinalAllocation[[#This Row],[Required CCEIS Carryover (267)]]+FinalAllocation[[#This Row],[Required CCEIS Current FY (269)]]</f>
        <v>0</v>
      </c>
      <c r="H248" s="57">
        <v>0</v>
      </c>
      <c r="I248" s="22">
        <v>0</v>
      </c>
      <c r="J248" s="22">
        <f>FinalAllocation[[#This Row],[Required PSPS Carryover (266)]]+FinalAllocation[[#This Row],[Required PSPS Current FY (268)]]</f>
        <v>0</v>
      </c>
      <c r="K248" s="57">
        <v>22202.81</v>
      </c>
      <c r="L248" s="51">
        <v>115.7</v>
      </c>
      <c r="M248" s="57">
        <v>0</v>
      </c>
      <c r="N248" s="53">
        <v>0</v>
      </c>
      <c r="O248" s="61">
        <v>0</v>
      </c>
      <c r="P248" s="16">
        <v>0</v>
      </c>
      <c r="Q248" s="9" t="s">
        <v>505</v>
      </c>
      <c r="V248"/>
    </row>
    <row r="249" spans="1:22" ht="15.5" x14ac:dyDescent="0.35">
      <c r="A249" s="11" t="s">
        <v>506</v>
      </c>
      <c r="B249" s="1" t="s">
        <v>246</v>
      </c>
      <c r="C249" s="55">
        <v>630878.14</v>
      </c>
      <c r="D249" s="22">
        <v>0</v>
      </c>
      <c r="E249" s="22">
        <v>0</v>
      </c>
      <c r="F249" s="31" t="str">
        <f t="shared" si="4"/>
        <v>Not Required</v>
      </c>
      <c r="G249" s="17">
        <f>FinalAllocation[[#This Row],[Required CCEIS Carryover (267)]]+FinalAllocation[[#This Row],[Required CCEIS Current FY (269)]]</f>
        <v>0</v>
      </c>
      <c r="H249" s="57">
        <v>0</v>
      </c>
      <c r="I249" s="22">
        <v>0</v>
      </c>
      <c r="J249" s="22">
        <f>FinalAllocation[[#This Row],[Required PSPS Carryover (266)]]+FinalAllocation[[#This Row],[Required PSPS Current FY (268)]]</f>
        <v>0</v>
      </c>
      <c r="K249" s="57">
        <v>488299.52000000002</v>
      </c>
      <c r="L249" s="51">
        <v>0</v>
      </c>
      <c r="M249" s="57">
        <v>13833.38</v>
      </c>
      <c r="N249" s="53">
        <v>0</v>
      </c>
      <c r="O249" s="61">
        <v>43984.17</v>
      </c>
      <c r="P249" s="16">
        <v>15612.68</v>
      </c>
      <c r="Q249" s="9" t="s">
        <v>506</v>
      </c>
      <c r="V249"/>
    </row>
    <row r="250" spans="1:22" ht="15.5" x14ac:dyDescent="0.35">
      <c r="A250" s="11" t="s">
        <v>508</v>
      </c>
      <c r="B250" s="2" t="s">
        <v>247</v>
      </c>
      <c r="C250" s="55">
        <v>2709116.06</v>
      </c>
      <c r="D250" s="22">
        <v>0</v>
      </c>
      <c r="E250" s="22">
        <v>0</v>
      </c>
      <c r="F250" s="31" t="str">
        <f t="shared" si="4"/>
        <v>Not Required</v>
      </c>
      <c r="G250" s="17">
        <f>FinalAllocation[[#This Row],[Required CCEIS Carryover (267)]]+FinalAllocation[[#This Row],[Required CCEIS Current FY (269)]]</f>
        <v>0</v>
      </c>
      <c r="H250" s="57">
        <v>2351.11</v>
      </c>
      <c r="I250" s="22">
        <v>2607.66</v>
      </c>
      <c r="J250" s="22">
        <f>FinalAllocation[[#This Row],[Required PSPS Carryover (266)]]+FinalAllocation[[#This Row],[Required PSPS Current FY (268)]]</f>
        <v>4958.7700000000004</v>
      </c>
      <c r="K250" s="57">
        <v>790155.05</v>
      </c>
      <c r="L250" s="51">
        <v>175740.7</v>
      </c>
      <c r="M250" s="57">
        <v>29445.279999999999</v>
      </c>
      <c r="N250" s="53">
        <v>0</v>
      </c>
      <c r="O250" s="61">
        <v>99964.03</v>
      </c>
      <c r="P250" s="16">
        <v>35483.360000000001</v>
      </c>
      <c r="Q250" s="9" t="s">
        <v>508</v>
      </c>
      <c r="V250"/>
    </row>
    <row r="251" spans="1:22" ht="15.5" x14ac:dyDescent="0.35">
      <c r="A251" s="11" t="s">
        <v>507</v>
      </c>
      <c r="B251" s="1" t="s">
        <v>248</v>
      </c>
      <c r="C251" s="55">
        <v>245422.42</v>
      </c>
      <c r="D251" s="22">
        <v>0</v>
      </c>
      <c r="E251" s="22">
        <v>0</v>
      </c>
      <c r="F251" s="31" t="str">
        <f t="shared" si="4"/>
        <v>Not Required</v>
      </c>
      <c r="G251" s="17">
        <f>FinalAllocation[[#This Row],[Required CCEIS Carryover (267)]]+FinalAllocation[[#This Row],[Required CCEIS Current FY (269)]]</f>
        <v>0</v>
      </c>
      <c r="H251" s="57">
        <v>3712.74</v>
      </c>
      <c r="I251" s="22">
        <v>2436.7399999999998</v>
      </c>
      <c r="J251" s="22">
        <f>FinalAllocation[[#This Row],[Required PSPS Carryover (266)]]+FinalAllocation[[#This Row],[Required PSPS Current FY (268)]]</f>
        <v>6149.48</v>
      </c>
      <c r="K251" s="57">
        <v>187553.52</v>
      </c>
      <c r="L251" s="51">
        <v>22466.18</v>
      </c>
      <c r="M251" s="57">
        <v>7631.15</v>
      </c>
      <c r="N251" s="53">
        <v>0</v>
      </c>
      <c r="O251" s="61">
        <v>33321.339999999997</v>
      </c>
      <c r="P251" s="16">
        <v>11827.79</v>
      </c>
      <c r="Q251" s="9" t="s">
        <v>507</v>
      </c>
      <c r="V251"/>
    </row>
    <row r="252" spans="1:22" ht="15.5" x14ac:dyDescent="0.35">
      <c r="A252" s="11" t="s">
        <v>509</v>
      </c>
      <c r="B252" s="2" t="s">
        <v>249</v>
      </c>
      <c r="C252" s="55">
        <v>373044.29</v>
      </c>
      <c r="D252" s="22">
        <v>0</v>
      </c>
      <c r="E252" s="22">
        <v>0</v>
      </c>
      <c r="F252" s="31" t="str">
        <f t="shared" si="4"/>
        <v>Not Required</v>
      </c>
      <c r="G252" s="17">
        <f>FinalAllocation[[#This Row],[Required CCEIS Carryover (267)]]+FinalAllocation[[#This Row],[Required CCEIS Current FY (269)]]</f>
        <v>0</v>
      </c>
      <c r="H252" s="57">
        <v>5521.2</v>
      </c>
      <c r="I252" s="22">
        <v>3186.3</v>
      </c>
      <c r="J252" s="22">
        <f>FinalAllocation[[#This Row],[Required PSPS Carryover (266)]]+FinalAllocation[[#This Row],[Required PSPS Current FY (268)]]</f>
        <v>8707.5</v>
      </c>
      <c r="K252" s="57">
        <v>216778.76</v>
      </c>
      <c r="L252" s="51">
        <v>12055.06</v>
      </c>
      <c r="M252" s="57">
        <v>10952.28</v>
      </c>
      <c r="N252" s="53">
        <v>0</v>
      </c>
      <c r="O252" s="61">
        <v>41318.46</v>
      </c>
      <c r="P252" s="16">
        <v>14666.46</v>
      </c>
      <c r="Q252" s="9" t="s">
        <v>509</v>
      </c>
      <c r="V252"/>
    </row>
    <row r="253" spans="1:22" ht="15.5" x14ac:dyDescent="0.35">
      <c r="A253" s="11" t="s">
        <v>510</v>
      </c>
      <c r="B253" s="2" t="s">
        <v>250</v>
      </c>
      <c r="C253" s="55">
        <v>730451.88</v>
      </c>
      <c r="D253" s="22">
        <v>0</v>
      </c>
      <c r="E253" s="22">
        <v>0</v>
      </c>
      <c r="F253" s="31" t="str">
        <f t="shared" si="4"/>
        <v>Not Required</v>
      </c>
      <c r="G253" s="17">
        <f>FinalAllocation[[#This Row],[Required CCEIS Carryover (267)]]+FinalAllocation[[#This Row],[Required CCEIS Current FY (269)]]</f>
        <v>0</v>
      </c>
      <c r="H253" s="57">
        <v>11052.13</v>
      </c>
      <c r="I253" s="22">
        <v>0</v>
      </c>
      <c r="J253" s="22">
        <f>FinalAllocation[[#This Row],[Required PSPS Carryover (266)]]+FinalAllocation[[#This Row],[Required PSPS Current FY (268)]]</f>
        <v>11052.13</v>
      </c>
      <c r="K253" s="57">
        <v>386811.56</v>
      </c>
      <c r="L253" s="51">
        <v>12236.46</v>
      </c>
      <c r="M253" s="57">
        <v>46475.360000000001</v>
      </c>
      <c r="N253" s="53">
        <v>0</v>
      </c>
      <c r="O253" s="61">
        <v>53314.15</v>
      </c>
      <c r="P253" s="16">
        <v>18924.46</v>
      </c>
      <c r="Q253" s="9" t="s">
        <v>510</v>
      </c>
      <c r="V253"/>
    </row>
    <row r="254" spans="1:22" ht="15.5" x14ac:dyDescent="0.35">
      <c r="A254" s="11" t="s">
        <v>511</v>
      </c>
      <c r="B254" s="2" t="s">
        <v>251</v>
      </c>
      <c r="C254" s="55">
        <v>352405.96</v>
      </c>
      <c r="D254" s="22">
        <v>0</v>
      </c>
      <c r="E254" s="22">
        <v>0</v>
      </c>
      <c r="F254" s="31" t="str">
        <f t="shared" si="4"/>
        <v>Not Required</v>
      </c>
      <c r="G254" s="17">
        <f>FinalAllocation[[#This Row],[Required CCEIS Carryover (267)]]+FinalAllocation[[#This Row],[Required CCEIS Current FY (269)]]</f>
        <v>0</v>
      </c>
      <c r="H254" s="57">
        <v>10785.99</v>
      </c>
      <c r="I254" s="22">
        <v>5047.43</v>
      </c>
      <c r="J254" s="22">
        <f>FinalAllocation[[#This Row],[Required PSPS Carryover (266)]]+FinalAllocation[[#This Row],[Required PSPS Current FY (268)]]</f>
        <v>15833.42</v>
      </c>
      <c r="K254" s="57">
        <v>221895.06</v>
      </c>
      <c r="L254" s="51">
        <v>0</v>
      </c>
      <c r="M254" s="57">
        <v>25610.18</v>
      </c>
      <c r="N254" s="53">
        <v>0</v>
      </c>
      <c r="O254" s="61">
        <v>19992.8</v>
      </c>
      <c r="P254" s="16">
        <v>7096.67</v>
      </c>
      <c r="Q254" s="9" t="s">
        <v>511</v>
      </c>
      <c r="V254"/>
    </row>
    <row r="255" spans="1:22" ht="15.5" x14ac:dyDescent="0.35">
      <c r="A255" s="11" t="s">
        <v>512</v>
      </c>
      <c r="B255" s="1" t="s">
        <v>252</v>
      </c>
      <c r="C255" s="55">
        <v>449702.28</v>
      </c>
      <c r="D255" s="22">
        <v>0</v>
      </c>
      <c r="E255" s="22">
        <v>0</v>
      </c>
      <c r="F255" s="31" t="str">
        <f t="shared" si="4"/>
        <v>Not Required</v>
      </c>
      <c r="G255" s="17">
        <f>FinalAllocation[[#This Row],[Required CCEIS Carryover (267)]]+FinalAllocation[[#This Row],[Required CCEIS Current FY (269)]]</f>
        <v>0</v>
      </c>
      <c r="H255" s="57">
        <v>9537.6</v>
      </c>
      <c r="I255" s="22">
        <v>0</v>
      </c>
      <c r="J255" s="22">
        <f>FinalAllocation[[#This Row],[Required PSPS Carryover (266)]]+FinalAllocation[[#This Row],[Required PSPS Current FY (268)]]</f>
        <v>9537.6</v>
      </c>
      <c r="K255" s="57">
        <v>214669.87</v>
      </c>
      <c r="L255" s="51">
        <v>9157.06</v>
      </c>
      <c r="M255" s="57">
        <v>7000.46</v>
      </c>
      <c r="N255" s="53">
        <v>0</v>
      </c>
      <c r="O255" s="61">
        <v>25324.22</v>
      </c>
      <c r="P255" s="16">
        <v>8989.1200000000008</v>
      </c>
      <c r="Q255" s="9" t="s">
        <v>512</v>
      </c>
      <c r="V255"/>
    </row>
    <row r="256" spans="1:22" ht="15.5" x14ac:dyDescent="0.35">
      <c r="A256" s="11" t="s">
        <v>513</v>
      </c>
      <c r="B256" s="1" t="s">
        <v>253</v>
      </c>
      <c r="C256" s="55">
        <v>3408854.82</v>
      </c>
      <c r="D256" s="22">
        <v>0</v>
      </c>
      <c r="E256" s="22">
        <v>0</v>
      </c>
      <c r="F256" s="31" t="str">
        <f t="shared" si="4"/>
        <v>Not Required</v>
      </c>
      <c r="G256" s="17">
        <f>FinalAllocation[[#This Row],[Required CCEIS Carryover (267)]]+FinalAllocation[[#This Row],[Required CCEIS Current FY (269)]]</f>
        <v>0</v>
      </c>
      <c r="H256" s="57">
        <v>8879.16</v>
      </c>
      <c r="I256" s="22">
        <v>10076.18</v>
      </c>
      <c r="J256" s="22">
        <f>FinalAllocation[[#This Row],[Required PSPS Carryover (266)]]+FinalAllocation[[#This Row],[Required PSPS Current FY (268)]]</f>
        <v>18955.34</v>
      </c>
      <c r="K256" s="57">
        <v>1088988.69</v>
      </c>
      <c r="L256" s="51">
        <v>109464.82</v>
      </c>
      <c r="M256" s="57">
        <v>27224.53</v>
      </c>
      <c r="N256" s="53">
        <v>0</v>
      </c>
      <c r="O256" s="61">
        <v>162608.15</v>
      </c>
      <c r="P256" s="16">
        <v>57719.6</v>
      </c>
      <c r="Q256" s="9" t="s">
        <v>513</v>
      </c>
      <c r="V256"/>
    </row>
    <row r="257" spans="1:22" ht="15.5" x14ac:dyDescent="0.35">
      <c r="A257" s="11" t="s">
        <v>514</v>
      </c>
      <c r="B257" s="1" t="s">
        <v>254</v>
      </c>
      <c r="C257" s="55">
        <v>327406.84999999998</v>
      </c>
      <c r="D257" s="22">
        <v>0</v>
      </c>
      <c r="E257" s="22">
        <v>0</v>
      </c>
      <c r="F257" s="31" t="str">
        <f t="shared" ref="F257:F262" si="5">IF(G257=0,"Not Required","Required")</f>
        <v>Not Required</v>
      </c>
      <c r="G257" s="17">
        <f>FinalAllocation[[#This Row],[Required CCEIS Carryover (267)]]+FinalAllocation[[#This Row],[Required CCEIS Current FY (269)]]</f>
        <v>0</v>
      </c>
      <c r="H257" s="57">
        <v>0</v>
      </c>
      <c r="I257" s="22">
        <v>0</v>
      </c>
      <c r="J257" s="22">
        <f>FinalAllocation[[#This Row],[Required PSPS Carryover (266)]]+FinalAllocation[[#This Row],[Required PSPS Current FY (268)]]</f>
        <v>0</v>
      </c>
      <c r="K257" s="57">
        <v>179513.86</v>
      </c>
      <c r="L257" s="51">
        <v>0</v>
      </c>
      <c r="M257" s="57">
        <v>16692.580000000002</v>
      </c>
      <c r="N257" s="53">
        <v>0</v>
      </c>
      <c r="O257" s="61">
        <v>23991.360000000001</v>
      </c>
      <c r="P257" s="16">
        <v>8516.01</v>
      </c>
      <c r="Q257" s="9" t="s">
        <v>514</v>
      </c>
      <c r="V257"/>
    </row>
    <row r="258" spans="1:22" ht="15.5" x14ac:dyDescent="0.35">
      <c r="A258" s="11" t="s">
        <v>515</v>
      </c>
      <c r="B258" s="2" t="s">
        <v>255</v>
      </c>
      <c r="C258" s="55">
        <v>520996.63</v>
      </c>
      <c r="D258" s="22">
        <v>0</v>
      </c>
      <c r="E258" s="22">
        <v>0</v>
      </c>
      <c r="F258" s="31" t="str">
        <f t="shared" si="5"/>
        <v>Not Required</v>
      </c>
      <c r="G258" s="17">
        <f>FinalAllocation[[#This Row],[Required CCEIS Carryover (267)]]+FinalAllocation[[#This Row],[Required CCEIS Current FY (269)]]</f>
        <v>0</v>
      </c>
      <c r="H258" s="57">
        <v>0</v>
      </c>
      <c r="I258" s="22">
        <v>0</v>
      </c>
      <c r="J258" s="22">
        <f>FinalAllocation[[#This Row],[Required PSPS Carryover (266)]]+FinalAllocation[[#This Row],[Required PSPS Current FY (268)]]</f>
        <v>0</v>
      </c>
      <c r="K258" s="57">
        <v>193671.69</v>
      </c>
      <c r="L258" s="51">
        <v>0</v>
      </c>
      <c r="M258" s="57">
        <v>11000.74</v>
      </c>
      <c r="N258" s="53">
        <v>0</v>
      </c>
      <c r="O258" s="61">
        <v>26657.07</v>
      </c>
      <c r="P258" s="16">
        <v>9462.23</v>
      </c>
      <c r="Q258" s="9" t="s">
        <v>515</v>
      </c>
      <c r="V258"/>
    </row>
    <row r="259" spans="1:22" ht="15.5" x14ac:dyDescent="0.35">
      <c r="A259" s="11" t="s">
        <v>516</v>
      </c>
      <c r="B259" s="2" t="s">
        <v>256</v>
      </c>
      <c r="C259" s="55">
        <v>533705.55000000005</v>
      </c>
      <c r="D259" s="22">
        <v>0</v>
      </c>
      <c r="E259" s="22">
        <v>0</v>
      </c>
      <c r="F259" s="31" t="str">
        <f t="shared" si="5"/>
        <v>Not Required</v>
      </c>
      <c r="G259" s="17">
        <f>FinalAllocation[[#This Row],[Required CCEIS Carryover (267)]]+FinalAllocation[[#This Row],[Required CCEIS Current FY (269)]]</f>
        <v>0</v>
      </c>
      <c r="H259" s="57">
        <v>0</v>
      </c>
      <c r="I259" s="22">
        <v>0</v>
      </c>
      <c r="J259" s="22">
        <f>FinalAllocation[[#This Row],[Required PSPS Carryover (266)]]+FinalAllocation[[#This Row],[Required PSPS Current FY (268)]]</f>
        <v>0</v>
      </c>
      <c r="K259" s="57">
        <v>200861.9</v>
      </c>
      <c r="L259" s="51">
        <v>0</v>
      </c>
      <c r="M259" s="57">
        <v>4208.41</v>
      </c>
      <c r="N259" s="53">
        <v>0</v>
      </c>
      <c r="O259" s="61">
        <v>50648.44</v>
      </c>
      <c r="P259" s="16">
        <v>17978.240000000002</v>
      </c>
      <c r="Q259" s="9" t="s">
        <v>516</v>
      </c>
      <c r="V259"/>
    </row>
    <row r="260" spans="1:22" ht="15.5" x14ac:dyDescent="0.35">
      <c r="A260" s="11" t="s">
        <v>517</v>
      </c>
      <c r="B260" s="1" t="s">
        <v>257</v>
      </c>
      <c r="C260" s="55">
        <v>1690576.75</v>
      </c>
      <c r="D260" s="22">
        <v>0</v>
      </c>
      <c r="E260" s="22">
        <v>0</v>
      </c>
      <c r="F260" s="31" t="str">
        <f t="shared" si="5"/>
        <v>Not Required</v>
      </c>
      <c r="G260" s="17">
        <f>FinalAllocation[[#This Row],[Required CCEIS Carryover (267)]]+FinalAllocation[[#This Row],[Required CCEIS Current FY (269)]]</f>
        <v>0</v>
      </c>
      <c r="H260" s="57">
        <v>0</v>
      </c>
      <c r="I260" s="22">
        <v>0</v>
      </c>
      <c r="J260" s="22">
        <f>FinalAllocation[[#This Row],[Required PSPS Carryover (266)]]+FinalAllocation[[#This Row],[Required PSPS Current FY (268)]]</f>
        <v>0</v>
      </c>
      <c r="K260" s="57">
        <v>525360.35</v>
      </c>
      <c r="L260" s="51">
        <v>0</v>
      </c>
      <c r="M260" s="57">
        <v>16813.939999999999</v>
      </c>
      <c r="N260" s="53">
        <v>0</v>
      </c>
      <c r="O260" s="61">
        <v>98631.17</v>
      </c>
      <c r="P260" s="16">
        <v>35010.25</v>
      </c>
      <c r="Q260" s="9" t="s">
        <v>517</v>
      </c>
      <c r="V260"/>
    </row>
    <row r="261" spans="1:22" ht="15.5" x14ac:dyDescent="0.35">
      <c r="A261" s="11" t="s">
        <v>518</v>
      </c>
      <c r="B261" s="2" t="s">
        <v>258</v>
      </c>
      <c r="C261" s="55">
        <v>187769.98</v>
      </c>
      <c r="D261" s="22">
        <v>0</v>
      </c>
      <c r="E261" s="22">
        <v>0</v>
      </c>
      <c r="F261" s="31" t="str">
        <f t="shared" si="5"/>
        <v>Not Required</v>
      </c>
      <c r="G261" s="17">
        <f>FinalAllocation[[#This Row],[Required CCEIS Carryover (267)]]+FinalAllocation[[#This Row],[Required CCEIS Current FY (269)]]</f>
        <v>0</v>
      </c>
      <c r="H261" s="58">
        <v>0</v>
      </c>
      <c r="I261" s="22">
        <v>1273.75</v>
      </c>
      <c r="J261" s="22">
        <f>FinalAllocation[[#This Row],[Required PSPS Carryover (266)]]+FinalAllocation[[#This Row],[Required PSPS Current FY (268)]]</f>
        <v>1273.75</v>
      </c>
      <c r="K261" s="58">
        <v>104510.24</v>
      </c>
      <c r="L261" s="51">
        <v>0</v>
      </c>
      <c r="M261" s="57">
        <v>2175.13</v>
      </c>
      <c r="N261" s="53">
        <v>0</v>
      </c>
      <c r="O261" s="61">
        <v>27989.919999999998</v>
      </c>
      <c r="P261" s="16">
        <v>9935.34</v>
      </c>
      <c r="Q261" s="9" t="s">
        <v>518</v>
      </c>
      <c r="V261"/>
    </row>
    <row r="262" spans="1:22" ht="15.5" x14ac:dyDescent="0.35">
      <c r="A262" s="11" t="s">
        <v>519</v>
      </c>
      <c r="B262" s="7" t="s">
        <v>259</v>
      </c>
      <c r="C262" s="55">
        <v>658577.59</v>
      </c>
      <c r="D262" s="22">
        <v>0</v>
      </c>
      <c r="E262" s="22">
        <v>0</v>
      </c>
      <c r="F262" s="31" t="str">
        <f t="shared" si="5"/>
        <v>Not Required</v>
      </c>
      <c r="G262" s="17">
        <f>FinalAllocation[[#This Row],[Required CCEIS Carryover (267)]]+FinalAllocation[[#This Row],[Required CCEIS Current FY (269)]]</f>
        <v>0</v>
      </c>
      <c r="H262" s="53">
        <v>0</v>
      </c>
      <c r="I262" s="50">
        <v>0</v>
      </c>
      <c r="J262" s="22">
        <f>FinalAllocation[[#This Row],[Required PSPS Carryover (266)]]+FinalAllocation[[#This Row],[Required PSPS Current FY (268)]]</f>
        <v>0</v>
      </c>
      <c r="K262" s="50">
        <v>258655.02</v>
      </c>
      <c r="L262" s="51">
        <v>0</v>
      </c>
      <c r="M262" s="58">
        <v>9062.61</v>
      </c>
      <c r="N262" s="53">
        <v>0</v>
      </c>
      <c r="O262" s="59">
        <v>38652.75</v>
      </c>
      <c r="P262" s="22">
        <v>13720.23</v>
      </c>
      <c r="Q262" s="9" t="s">
        <v>519</v>
      </c>
      <c r="V262"/>
    </row>
    <row r="263" spans="1:22" x14ac:dyDescent="0.35">
      <c r="C263" s="18">
        <f>SUBTOTAL(109,FinalAllocation[MOE 2022/2023 AFR])</f>
        <v>391875528.18000001</v>
      </c>
      <c r="D263" s="18">
        <f>SUBTOTAL(109,FinalAllocation[Required CCEIS Carryover (267)])</f>
        <v>649384.64</v>
      </c>
      <c r="E263" s="18">
        <f>SUBTOTAL(109,FinalAllocation[Required CCEIS Current FY (269)])</f>
        <v>2008738.29</v>
      </c>
      <c r="F263" s="18">
        <f>SUBTOTAL(109,FinalAllocation[ CCEIS Required/Not Required ])</f>
        <v>0</v>
      </c>
      <c r="G263" s="18">
        <f>SUBTOTAL(109,FinalAllocation[CCEIS Total])</f>
        <v>2658122.9300000002</v>
      </c>
      <c r="H263" s="18">
        <f>SUBTOTAL(109,FinalAllocation[Required PSPS Carryover (266)])</f>
        <v>1145044.1299999999</v>
      </c>
      <c r="I263" s="18">
        <f>SUBTOTAL(109,FinalAllocation[Required PSPS Current FY (268)])</f>
        <v>1917821.44</v>
      </c>
      <c r="J263" s="18">
        <f>SUBTOTAL(109,FinalAllocation[PSPS Total])</f>
        <v>3062865.57</v>
      </c>
      <c r="K263" s="18">
        <f>SUBTOTAL(109,FinalAllocation[6702 Budget Total])</f>
        <v>144766117.25</v>
      </c>
      <c r="L263" s="18">
        <f>SUBTOTAL(109,FinalAllocation[6703 Budget Total])</f>
        <v>4715733.6500000004</v>
      </c>
      <c r="M263" s="18">
        <f>SUBTOTAL(109,FinalAllocation[6710 Budget Total])</f>
        <v>6509453.5300000003</v>
      </c>
      <c r="N263" s="18">
        <f>SUBTOTAL(109,FinalAllocation[6704 Budget Total])</f>
        <v>91235.15</v>
      </c>
      <c r="O263" s="18">
        <f>SUBTOTAL(109,FinalAllocation[2260 Budget Total])</f>
        <v>18789555.489999998</v>
      </c>
      <c r="P263" s="18">
        <f>SUBTOTAL(109,FinalAllocation[2262 Budget Total])</f>
        <v>7378373.5300000003</v>
      </c>
      <c r="V263"/>
    </row>
    <row r="264" spans="1:22" x14ac:dyDescent="0.35">
      <c r="S264" s="54"/>
    </row>
  </sheetData>
  <sheetProtection algorithmName="SHA-512" hashValue="UjSr6Vbp/F2rjij9vS7vak6ChMVgn38Kd7KeT25dJwMRqlvUGE7Ft8PdqzTXc5t6L9oiZweKitl/i+nCYwYLkQ==" saltValue="7ypAWbBN9YAki6hh//FtWg==" spinCount="100000" sheet="1" objects="1" scenarios="1"/>
  <phoneticPr fontId="10" type="noConversion"/>
  <conditionalFormatting sqref="F1">
    <cfRule type="expression" priority="1">
      <formula>IF(L1=0,"Required","Not Required")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3">
    <tabColor theme="4" tint="-0.249977111117893"/>
  </sheetPr>
  <dimension ref="A1:D25"/>
  <sheetViews>
    <sheetView workbookViewId="0">
      <selection activeCell="B1" sqref="B1"/>
    </sheetView>
  </sheetViews>
  <sheetFormatPr defaultColWidth="9.1796875" defaultRowHeight="14.5" x14ac:dyDescent="0.35"/>
  <cols>
    <col min="1" max="1" width="25" style="24" customWidth="1"/>
    <col min="2" max="2" width="63.7265625" style="24" bestFit="1" customWidth="1"/>
    <col min="3" max="3" width="9.1796875" style="24"/>
    <col min="4" max="4" width="18.81640625" style="24" customWidth="1"/>
    <col min="5" max="16384" width="9.1796875" style="24"/>
  </cols>
  <sheetData>
    <row r="1" spans="1:4" ht="18.5" x14ac:dyDescent="0.45">
      <c r="A1" s="42" t="s">
        <v>260</v>
      </c>
      <c r="B1" s="40" t="s">
        <v>541</v>
      </c>
      <c r="D1" s="25"/>
    </row>
    <row r="2" spans="1:4" ht="16.5" x14ac:dyDescent="0.45">
      <c r="A2" s="43" t="s">
        <v>0</v>
      </c>
      <c r="B2" s="26" t="str" cm="1">
        <f t="array" ref="B2">INDEX(FinalAllocation[],MATCH($B$1,Districts,0),ROWS($B$1:B2))</f>
        <v>R2D2XYZ3M</v>
      </c>
    </row>
    <row r="3" spans="1:4" ht="16.5" x14ac:dyDescent="0.45">
      <c r="A3" s="44" t="s">
        <v>553</v>
      </c>
      <c r="B3" s="39" cm="1">
        <f t="array" ref="B3">INDEX(FinalAllocation[],MATCH($B$1,Districts,0),ROWS($B$1:B3))</f>
        <v>4277570.6500000004</v>
      </c>
    </row>
    <row r="4" spans="1:4" ht="29" x14ac:dyDescent="0.45">
      <c r="A4" s="44" t="s">
        <v>544</v>
      </c>
      <c r="B4" s="39" cm="1">
        <f t="array" ref="B4">INDEX(FinalAllocation[],MATCH($B$1,Districts,0),ROWS($B$1:B4))</f>
        <v>72510.53</v>
      </c>
    </row>
    <row r="5" spans="1:4" ht="29" x14ac:dyDescent="0.45">
      <c r="A5" s="44" t="s">
        <v>545</v>
      </c>
      <c r="B5" s="39" cm="1">
        <f t="array" ref="B5">INDEX(FinalAllocation[],MATCH($B$1,Districts,0),ROWS($B$1:B5))</f>
        <v>181507.33</v>
      </c>
    </row>
    <row r="6" spans="1:4" ht="30" x14ac:dyDescent="0.45">
      <c r="A6" s="45" t="s">
        <v>548</v>
      </c>
      <c r="B6" s="26" t="str" cm="1">
        <f t="array" ref="B6">INDEX(FinalAllocation[],MATCH($B$1,Districts,0),ROWS($B$1:B6))</f>
        <v>Required</v>
      </c>
    </row>
    <row r="7" spans="1:4" ht="16.5" x14ac:dyDescent="0.45">
      <c r="A7" s="44" t="s">
        <v>543</v>
      </c>
      <c r="B7" s="39" cm="1">
        <f t="array" ref="B7">INDEX(FinalAllocation[],MATCH($B$1,Districts,0),ROWS($B$1:B7))</f>
        <v>254017.86</v>
      </c>
    </row>
    <row r="8" spans="1:4" ht="29" x14ac:dyDescent="0.45">
      <c r="A8" s="44" t="s">
        <v>546</v>
      </c>
      <c r="B8" s="39" cm="1">
        <f t="array" ref="B8">INDEX(FinalAllocation[],MATCH($B$1,Districts,0),ROWS($B$1:B8))</f>
        <v>6106.63</v>
      </c>
    </row>
    <row r="9" spans="1:4" ht="29" x14ac:dyDescent="0.45">
      <c r="A9" s="44" t="s">
        <v>547</v>
      </c>
      <c r="B9" s="39" cm="1">
        <f t="array" ref="B9">INDEX(FinalAllocation[],MATCH($B$1,Districts,0),ROWS($B$1:B9))</f>
        <v>6543.97</v>
      </c>
    </row>
    <row r="10" spans="1:4" ht="16.5" x14ac:dyDescent="0.45">
      <c r="A10" s="44" t="s">
        <v>549</v>
      </c>
      <c r="B10" s="39" cm="1">
        <f t="array" ref="B10">INDEX(FinalAllocation[],MATCH($B$1,Districts,0),ROWS($B$1:B10))</f>
        <v>12650.6</v>
      </c>
    </row>
    <row r="11" spans="1:4" ht="16.5" x14ac:dyDescent="0.45">
      <c r="A11" s="44" t="s">
        <v>522</v>
      </c>
      <c r="B11" s="39" cm="1">
        <f t="array" ref="B11">INDEX(FinalAllocation[],MATCH($B$1,Districts,0),ROWS($B$1:B11))</f>
        <v>1292392.1299999999</v>
      </c>
    </row>
    <row r="12" spans="1:4" ht="16.5" x14ac:dyDescent="0.45">
      <c r="A12" s="44" t="s">
        <v>524</v>
      </c>
      <c r="B12" s="39" cm="1">
        <f t="array" ref="B12">INDEX(FinalAllocation[],MATCH($B$1,Districts,0),ROWS($B$1:B12))</f>
        <v>0</v>
      </c>
    </row>
    <row r="13" spans="1:4" ht="16.5" x14ac:dyDescent="0.45">
      <c r="A13" s="44" t="s">
        <v>523</v>
      </c>
      <c r="B13" s="39" cm="1">
        <f t="array" ref="B13">INDEX(FinalAllocation[],MATCH($B$1,Districts,0),ROWS($B$1:B13))</f>
        <v>38843.69</v>
      </c>
    </row>
    <row r="14" spans="1:4" ht="16.5" x14ac:dyDescent="0.45">
      <c r="A14" s="46" t="s">
        <v>525</v>
      </c>
      <c r="B14" s="39" cm="1">
        <f t="array" ref="B14">INDEX(FinalAllocation[],MATCH($B$1,Districts,0),ROWS($B$1:B14))</f>
        <v>36.380000000000003</v>
      </c>
    </row>
    <row r="15" spans="1:4" ht="16.5" x14ac:dyDescent="0.45">
      <c r="A15" s="46" t="s">
        <v>526</v>
      </c>
      <c r="B15" s="39" cm="1">
        <f t="array" ref="B15">INDEX(FinalAllocation[],MATCH($B$1,Districts,0),ROWS($B$1:B15))</f>
        <v>186599.55</v>
      </c>
    </row>
    <row r="16" spans="1:4" ht="16.5" x14ac:dyDescent="0.45">
      <c r="A16" s="47" t="s">
        <v>527</v>
      </c>
      <c r="B16" s="39" cm="1">
        <f t="array" ref="B16">INDEX(FinalAllocation[],MATCH($B$1,Districts,0),ROWS($B$1:B16))</f>
        <v>66235.61</v>
      </c>
    </row>
    <row r="17" spans="1:2" ht="16.5" x14ac:dyDescent="0.45">
      <c r="A17" s="42" t="s">
        <v>520</v>
      </c>
      <c r="B17" s="26" t="str" cm="1">
        <f t="array" ref="B17">INDEX(FinalAllocation[],MATCH($B$1,Districts,0),ROWS($B$1:B17))</f>
        <v>9999   SAMPLE DISTRICT</v>
      </c>
    </row>
    <row r="25" spans="1:2" x14ac:dyDescent="0.35">
      <c r="B25" s="27"/>
    </row>
  </sheetData>
  <sheetProtection algorithmName="SHA-512" hashValue="cu1tKPKXmIWb3h3zOkDBiAxvYsrv8w/f4Wrya4cPtZ/Nf2GV37975ipa247dAH1u9tesAK3gc8ffKWc+jeMF2g==" saltValue="0OG0pGwuwSgkf2/Lr/neww==" spinCount="100000" sheet="1" objects="1" scenarios="1"/>
  <protectedRanges>
    <protectedRange sqref="B1" name="Range1"/>
  </protectedRanges>
  <conditionalFormatting sqref="A6">
    <cfRule type="expression" priority="1">
      <formula>IF(E6=0,"Required","Not Required")</formula>
    </cfRule>
  </conditionalFormatting>
  <dataValidations count="1">
    <dataValidation type="list" allowBlank="1" showInputMessage="1" showErrorMessage="1" sqref="B1" xr:uid="{0421256D-BC8A-4D13-95F4-49157BE3DED4}">
      <formula1>Districts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31A-EE77-42F6-B7B4-1982970D8D83}">
  <sheetPr codeName="Sheet1">
    <tabColor theme="9" tint="-0.249977111117893"/>
  </sheetPr>
  <dimension ref="B1:H40"/>
  <sheetViews>
    <sheetView tabSelected="1" zoomScaleNormal="100" workbookViewId="0">
      <selection activeCell="C10" sqref="C10:D10"/>
    </sheetView>
  </sheetViews>
  <sheetFormatPr defaultRowHeight="14.5" x14ac:dyDescent="0.35"/>
  <cols>
    <col min="1" max="1" width="5.26953125" customWidth="1"/>
    <col min="2" max="2" width="20.81640625" customWidth="1"/>
    <col min="3" max="3" width="13" customWidth="1"/>
    <col min="4" max="4" width="22" customWidth="1"/>
    <col min="6" max="6" width="9.1796875" customWidth="1"/>
    <col min="8" max="8" width="10.26953125" customWidth="1"/>
  </cols>
  <sheetData>
    <row r="1" spans="2:8" ht="18.75" customHeight="1" x14ac:dyDescent="0.5">
      <c r="B1" s="69" t="s">
        <v>528</v>
      </c>
      <c r="C1" s="69"/>
      <c r="D1" s="69"/>
      <c r="E1" s="69"/>
    </row>
    <row r="2" spans="2:8" ht="21" customHeight="1" x14ac:dyDescent="0.5">
      <c r="B2" s="36" t="s">
        <v>529</v>
      </c>
      <c r="C2" s="36"/>
      <c r="D2" s="36"/>
      <c r="E2" s="28"/>
    </row>
    <row r="3" spans="2:8" ht="21" customHeight="1" x14ac:dyDescent="0.5">
      <c r="B3" s="69" t="s">
        <v>539</v>
      </c>
      <c r="C3" s="69"/>
      <c r="D3" s="69"/>
      <c r="E3" s="69"/>
    </row>
    <row r="4" spans="2:8" ht="21" customHeight="1" x14ac:dyDescent="0.5">
      <c r="B4" s="69" t="s">
        <v>555</v>
      </c>
      <c r="C4" s="69"/>
      <c r="D4" s="69"/>
      <c r="E4" s="69"/>
    </row>
    <row r="5" spans="2:8" ht="21" x14ac:dyDescent="0.35">
      <c r="E5" s="28"/>
    </row>
    <row r="6" spans="2:8" ht="18.5" x14ac:dyDescent="0.45">
      <c r="B6" s="32" t="s">
        <v>531</v>
      </c>
      <c r="C6" s="72" t="str">
        <f>'District Data'!B17</f>
        <v>9999   SAMPLE DISTRICT</v>
      </c>
      <c r="D6" s="72"/>
      <c r="E6" s="72"/>
      <c r="F6" s="72"/>
      <c r="G6" s="72"/>
      <c r="H6" s="72"/>
    </row>
    <row r="9" spans="2:8" ht="18.5" x14ac:dyDescent="0.45">
      <c r="B9" s="68" t="s">
        <v>538</v>
      </c>
      <c r="C9" s="68"/>
      <c r="D9" s="68"/>
    </row>
    <row r="10" spans="2:8" ht="15.5" x14ac:dyDescent="0.35">
      <c r="B10" s="37" t="s">
        <v>553</v>
      </c>
      <c r="C10" s="64">
        <f>'District Data'!B3</f>
        <v>4277570.6500000004</v>
      </c>
      <c r="D10" s="65"/>
    </row>
    <row r="13" spans="2:8" ht="18.5" x14ac:dyDescent="0.45">
      <c r="B13" s="70" t="s">
        <v>530</v>
      </c>
      <c r="C13" s="71"/>
      <c r="D13" s="71"/>
      <c r="E13" s="33"/>
    </row>
    <row r="14" spans="2:8" ht="31.5" customHeight="1" x14ac:dyDescent="0.35">
      <c r="B14" s="38" t="s">
        <v>544</v>
      </c>
      <c r="C14" s="64">
        <f>'District Data'!B4</f>
        <v>72510.53</v>
      </c>
      <c r="D14" s="65"/>
    </row>
    <row r="15" spans="2:8" ht="31.5" customHeight="1" x14ac:dyDescent="0.35">
      <c r="B15" s="38" t="s">
        <v>545</v>
      </c>
      <c r="C15" s="64">
        <f>'District Data'!B5</f>
        <v>181507.33</v>
      </c>
      <c r="D15" s="65"/>
    </row>
    <row r="16" spans="2:8" ht="31.5" customHeight="1" x14ac:dyDescent="0.35">
      <c r="B16" s="37" t="s">
        <v>543</v>
      </c>
      <c r="C16" s="49" t="str">
        <f>'District Data'!B6</f>
        <v>Required</v>
      </c>
      <c r="D16" s="48">
        <f>'District Data'!B7</f>
        <v>254017.86</v>
      </c>
    </row>
    <row r="17" spans="2:4" ht="31.5" customHeight="1" x14ac:dyDescent="0.35">
      <c r="B17" s="38" t="s">
        <v>546</v>
      </c>
      <c r="C17" s="64">
        <f>'District Data'!B8</f>
        <v>6106.63</v>
      </c>
      <c r="D17" s="65"/>
    </row>
    <row r="18" spans="2:4" ht="31.5" customHeight="1" x14ac:dyDescent="0.35">
      <c r="B18" s="38" t="s">
        <v>547</v>
      </c>
      <c r="C18" s="64">
        <f>'District Data'!B9</f>
        <v>6543.97</v>
      </c>
      <c r="D18" s="65"/>
    </row>
    <row r="19" spans="2:4" ht="31.5" customHeight="1" x14ac:dyDescent="0.35">
      <c r="B19" s="38" t="s">
        <v>550</v>
      </c>
      <c r="C19" s="66">
        <f>'District Data'!B10</f>
        <v>12650.6</v>
      </c>
      <c r="D19" s="67"/>
    </row>
    <row r="20" spans="2:4" ht="15.5" x14ac:dyDescent="0.35">
      <c r="B20" s="37" t="s">
        <v>533</v>
      </c>
      <c r="C20" s="66">
        <f>'District Data'!B11</f>
        <v>1292392.1299999999</v>
      </c>
      <c r="D20" s="67"/>
    </row>
    <row r="23" spans="2:4" ht="18.5" x14ac:dyDescent="0.45">
      <c r="B23" s="68" t="s">
        <v>534</v>
      </c>
      <c r="C23" s="68"/>
      <c r="D23" s="68"/>
    </row>
    <row r="24" spans="2:4" ht="15.5" x14ac:dyDescent="0.35">
      <c r="B24" s="37" t="s">
        <v>533</v>
      </c>
      <c r="C24" s="64">
        <f>'District Data'!B12</f>
        <v>0</v>
      </c>
      <c r="D24" s="65"/>
    </row>
    <row r="25" spans="2:4" ht="15.5" x14ac:dyDescent="0.35">
      <c r="B25" s="29"/>
      <c r="C25" s="29"/>
      <c r="D25" s="34"/>
    </row>
    <row r="26" spans="2:4" x14ac:dyDescent="0.35">
      <c r="B26" s="35"/>
    </row>
    <row r="27" spans="2:4" ht="18.5" x14ac:dyDescent="0.45">
      <c r="B27" s="68" t="s">
        <v>536</v>
      </c>
      <c r="C27" s="68"/>
      <c r="D27" s="68"/>
    </row>
    <row r="28" spans="2:4" ht="15.5" x14ac:dyDescent="0.35">
      <c r="B28" s="37" t="s">
        <v>533</v>
      </c>
      <c r="C28" s="64">
        <f>'District Data'!B13</f>
        <v>38843.69</v>
      </c>
      <c r="D28" s="65"/>
    </row>
    <row r="31" spans="2:4" ht="18.5" x14ac:dyDescent="0.45">
      <c r="B31" s="68" t="s">
        <v>535</v>
      </c>
      <c r="C31" s="68"/>
      <c r="D31" s="68"/>
    </row>
    <row r="32" spans="2:4" ht="15.5" x14ac:dyDescent="0.35">
      <c r="B32" s="37" t="s">
        <v>533</v>
      </c>
      <c r="C32" s="64">
        <f>'District Data'!B14</f>
        <v>36.380000000000003</v>
      </c>
      <c r="D32" s="65"/>
    </row>
    <row r="35" spans="2:4" ht="18.5" x14ac:dyDescent="0.45">
      <c r="B35" s="68" t="s">
        <v>537</v>
      </c>
      <c r="C35" s="68"/>
      <c r="D35" s="68"/>
    </row>
    <row r="36" spans="2:4" ht="15.5" x14ac:dyDescent="0.35">
      <c r="B36" s="37" t="s">
        <v>533</v>
      </c>
      <c r="C36" s="64">
        <f>'District Data'!B15</f>
        <v>186599.55</v>
      </c>
      <c r="D36" s="65"/>
    </row>
    <row r="39" spans="2:4" ht="18.5" x14ac:dyDescent="0.45">
      <c r="B39" s="68" t="s">
        <v>540</v>
      </c>
      <c r="C39" s="68"/>
      <c r="D39" s="68"/>
    </row>
    <row r="40" spans="2:4" ht="15.5" x14ac:dyDescent="0.35">
      <c r="B40" s="37" t="s">
        <v>533</v>
      </c>
      <c r="C40" s="64">
        <f>'District Data'!B16</f>
        <v>66235.61</v>
      </c>
      <c r="D40" s="65"/>
    </row>
  </sheetData>
  <sheetProtection algorithmName="SHA-512" hashValue="ePl8PvsixtAGRbpUbAyyowVadY1Y4y870CVmuq7amEdXlQ8v/T7e9uDENZDJaB3PSVAf8CmyIR+b+q0nOhF89A==" saltValue="Bh+RGeKBUZaN5t9TWfuRCQ==" spinCount="100000" sheet="1" objects="1" scenarios="1"/>
  <mergeCells count="23">
    <mergeCell ref="B1:E1"/>
    <mergeCell ref="B4:E4"/>
    <mergeCell ref="B13:D13"/>
    <mergeCell ref="B23:D23"/>
    <mergeCell ref="C17:D17"/>
    <mergeCell ref="C18:D18"/>
    <mergeCell ref="C14:D14"/>
    <mergeCell ref="C15:D15"/>
    <mergeCell ref="B9:D9"/>
    <mergeCell ref="C10:D10"/>
    <mergeCell ref="B3:E3"/>
    <mergeCell ref="C6:H6"/>
    <mergeCell ref="C40:D40"/>
    <mergeCell ref="B35:D35"/>
    <mergeCell ref="B39:D39"/>
    <mergeCell ref="B27:D27"/>
    <mergeCell ref="B31:D31"/>
    <mergeCell ref="C28:D28"/>
    <mergeCell ref="C24:D24"/>
    <mergeCell ref="C32:D32"/>
    <mergeCell ref="C36:D36"/>
    <mergeCell ref="C19:D19"/>
    <mergeCell ref="C20:D20"/>
  </mergeCells>
  <pageMargins left="0.7" right="0.7" top="0.75" bottom="0.75" header="0.3" footer="0.3"/>
  <pageSetup scale="81" orientation="portrait" r:id="rId1"/>
  <colBreaks count="1" manualBreakCount="1">
    <brk id="9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6895-C199-4640-87CA-8EE7348AA65D}">
  <sheetPr codeName="Sheet4">
    <tabColor rgb="FFFFC000"/>
  </sheetPr>
  <dimension ref="A1:B7"/>
  <sheetViews>
    <sheetView workbookViewId="0">
      <selection activeCell="B11" sqref="B11"/>
    </sheetView>
  </sheetViews>
  <sheetFormatPr defaultRowHeight="14.5" x14ac:dyDescent="0.35"/>
  <cols>
    <col min="1" max="1" width="41.1796875" style="15" customWidth="1"/>
    <col min="2" max="2" width="145.453125" customWidth="1"/>
  </cols>
  <sheetData>
    <row r="1" spans="1:2" x14ac:dyDescent="0.35">
      <c r="A1" s="15" t="s">
        <v>556</v>
      </c>
      <c r="B1" t="s">
        <v>557</v>
      </c>
    </row>
    <row r="2" spans="1:2" x14ac:dyDescent="0.35">
      <c r="A2" s="15" t="s">
        <v>560</v>
      </c>
      <c r="B2" t="s">
        <v>561</v>
      </c>
    </row>
    <row r="3" spans="1:2" x14ac:dyDescent="0.35">
      <c r="A3" s="15" t="s">
        <v>558</v>
      </c>
      <c r="B3" t="s">
        <v>559</v>
      </c>
    </row>
    <row r="4" spans="1:2" x14ac:dyDescent="0.35">
      <c r="A4" s="15" t="s">
        <v>562</v>
      </c>
      <c r="B4" t="s">
        <v>563</v>
      </c>
    </row>
    <row r="5" spans="1:2" x14ac:dyDescent="0.35">
      <c r="A5" s="15" t="s">
        <v>564</v>
      </c>
      <c r="B5" t="s">
        <v>565</v>
      </c>
    </row>
    <row r="6" spans="1:2" x14ac:dyDescent="0.35">
      <c r="A6" s="15" t="s">
        <v>567</v>
      </c>
      <c r="B6" t="s">
        <v>566</v>
      </c>
    </row>
    <row r="7" spans="1:2" ht="29" x14ac:dyDescent="0.35">
      <c r="A7" s="63" t="s">
        <v>569</v>
      </c>
      <c r="B7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District Data</vt:lpstr>
      <vt:lpstr>Preliminary Allocations</vt:lpstr>
      <vt:lpstr>Helpful Links</vt:lpstr>
      <vt:lpstr>District</vt:lpstr>
      <vt:lpstr>Districts</vt:lpstr>
      <vt:lpstr>'Preliminary Allocations'!Print_Area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O'Shields (ADE)</dc:creator>
  <cp:lastModifiedBy>Sheika Hart (ADE)</cp:lastModifiedBy>
  <cp:lastPrinted>2023-01-19T18:16:10Z</cp:lastPrinted>
  <dcterms:created xsi:type="dcterms:W3CDTF">2022-12-14T20:08:32Z</dcterms:created>
  <dcterms:modified xsi:type="dcterms:W3CDTF">2023-10-30T20:31:30Z</dcterms:modified>
</cp:coreProperties>
</file>